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72" firstSheet="2" activeTab="11"/>
  </bookViews>
  <sheets>
    <sheet name="Startlist" sheetId="1" r:id="rId1"/>
    <sheet name="Startlist 2.Day" sheetId="2" r:id="rId2"/>
    <sheet name="Results Day 1" sheetId="3" r:id="rId3"/>
    <sheet name="Results" sheetId="4" r:id="rId4"/>
    <sheet name="Overall Result" sheetId="5" r:id="rId5"/>
    <sheet name="Winners" sheetId="6" r:id="rId6"/>
    <sheet name="Retired" sheetId="7" r:id="rId7"/>
    <sheet name="Penalt" sheetId="8" r:id="rId8"/>
    <sheet name="Speed" sheetId="9" r:id="rId9"/>
    <sheet name="Classes" sheetId="10" r:id="rId10"/>
    <sheet name="EE Champ" sheetId="11" r:id="rId11"/>
    <sheet name="EE Champ Teams" sheetId="12" r:id="rId12"/>
    <sheet name="EE Powerstage" sheetId="13" r:id="rId13"/>
    <sheet name="EJC" sheetId="14" r:id="rId14"/>
    <sheet name="EJC stages" sheetId="15" r:id="rId15"/>
    <sheet name="Champ Classes" sheetId="16" r:id="rId16"/>
  </sheets>
  <definedNames>
    <definedName name="_xlnm._FilterDatabase" localSheetId="15" hidden="1">'Champ Classes'!$A$1:$H$66</definedName>
    <definedName name="_xlnm._FilterDatabase" localSheetId="10" hidden="1">'EE Champ'!$D$7:$E$70</definedName>
    <definedName name="_xlnm._FilterDatabase" localSheetId="12" hidden="1">'EE Powerstage'!$D$7:$E$70</definedName>
    <definedName name="_xlnm._FilterDatabase" localSheetId="13" hidden="1">'EJC'!$D$7:$E$10</definedName>
    <definedName name="_xlnm._FilterDatabase" localSheetId="4" hidden="1">'Overall Result'!$D$7:$E$72</definedName>
    <definedName name="_xlnm._FilterDatabase" localSheetId="0" hidden="1">'Startlist'!$A$7:$I$72</definedName>
    <definedName name="_xlnm._FilterDatabase" localSheetId="1" hidden="1">'Startlist 2.Day'!$A$7:$I$70</definedName>
    <definedName name="EXCKLASS" localSheetId="9">'Classes'!$C$8:$F$16</definedName>
    <definedName name="EXCPENAL" localSheetId="7">'Penalt'!$A$14:$J$17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'Retired'!$A$12:$H$32</definedName>
    <definedName name="EXCSPEED" localSheetId="8">'Speed'!$A$7:$K$42</definedName>
    <definedName name="EXCSTART" localSheetId="10">'EE Champ'!$A$8:$K$23</definedName>
    <definedName name="EXCSTART" localSheetId="12">'EE Powerstage'!$A$8:$K$23</definedName>
    <definedName name="EXCSTART" localSheetId="13">'EJC'!$A$8:$K$10</definedName>
    <definedName name="EXCSTART" localSheetId="4">'Overall Result'!$A$8:$K$21</definedName>
    <definedName name="EXCSTART" localSheetId="0">'Startlist'!$A$8:$J$72</definedName>
    <definedName name="EXCSTART" localSheetId="1">'Startlist 2.Day'!$A$8:$J$70</definedName>
    <definedName name="EXCSTART_1" localSheetId="10">'EE Champ'!$A$8:$K$23</definedName>
    <definedName name="EXCSTART_1" localSheetId="12">'EE Powerstage'!$A$8:$K$23</definedName>
    <definedName name="EXCSTART_1" localSheetId="13">'EJC'!$A$8:$K$10</definedName>
    <definedName name="EXCSTART_1" localSheetId="4">'Overall Result'!$A$8:$K$21</definedName>
    <definedName name="EXCWINN" localSheetId="5">'Winners'!$A$6:$J$62</definedName>
    <definedName name="GGG" localSheetId="14">'EJC stages'!$A$8:$P$11</definedName>
    <definedName name="GGG" localSheetId="3">'Results'!$A$8:$P$137</definedName>
    <definedName name="GGG" localSheetId="2">'Results Day 1'!$A$8:$I$137</definedName>
    <definedName name="Nimed" localSheetId="1">'Startlist 2.Day'!$B:$D</definedName>
    <definedName name="Nimed">'Startlist'!$B:$D</definedName>
    <definedName name="_xlnm.Print_Area" localSheetId="15">'Champ Classes'!$A$5:$F$66</definedName>
    <definedName name="_xlnm.Print_Area" localSheetId="9">'Classes'!$A$1:$G$17</definedName>
    <definedName name="_xlnm.Print_Area" localSheetId="10">'EE Champ'!$A$1:$I$70</definedName>
    <definedName name="_xlnm.Print_Area" localSheetId="11">'EE Champ Teams'!$A$1:$H$166</definedName>
    <definedName name="_xlnm.Print_Area" localSheetId="14">'EJC stages'!$A$1:$O$11</definedName>
    <definedName name="_xlnm.Print_Area" localSheetId="7">'Penalt'!$A$1:$I$17</definedName>
    <definedName name="_xlnm.Print_Area" localSheetId="3">'Results'!$A$2:$O$137</definedName>
    <definedName name="_xlnm.Print_Area" localSheetId="2">'Results Day 1'!$A$2:$H$137</definedName>
    <definedName name="_xlnm.Print_Area" localSheetId="8">'Speed'!$A$1:$J$43</definedName>
    <definedName name="_xlnm.Print_Area" localSheetId="0">'Startlist'!$A$1:$I$72</definedName>
    <definedName name="_xlnm.Print_Area" localSheetId="1">'Startlist 2.Day'!$A$1:$I$70</definedName>
    <definedName name="_xlnm.Print_Area" localSheetId="5">'Winners'!$A$2:$I$63</definedName>
  </definedNames>
  <calcPr fullCalcOnLoad="1"/>
</workbook>
</file>

<file path=xl/sharedStrings.xml><?xml version="1.0" encoding="utf-8"?>
<sst xmlns="http://schemas.openxmlformats.org/spreadsheetml/2006/main" count="4533" uniqueCount="1922">
  <si>
    <t>Gregor Jeets</t>
  </si>
  <si>
    <t>Erki Pints</t>
  </si>
  <si>
    <t>Mitsubishi Lancer Evo</t>
  </si>
  <si>
    <t>Emils Blums</t>
  </si>
  <si>
    <t>Didzis Eglitis</t>
  </si>
  <si>
    <t>Maksims Juzikevics</t>
  </si>
  <si>
    <t>EST / LVA</t>
  </si>
  <si>
    <t>Aiko Aigro</t>
  </si>
  <si>
    <t>Ford Fiesta Rally3</t>
  </si>
  <si>
    <t>G.M.RACING SK</t>
  </si>
  <si>
    <t>BALTIC MOTORSPORT PROMOTION</t>
  </si>
  <si>
    <t>Rait Jansen</t>
  </si>
  <si>
    <t>CRC RALLY TEAM</t>
  </si>
  <si>
    <t>Martin Leotoots</t>
  </si>
  <si>
    <t>17:54</t>
  </si>
  <si>
    <t>Jaspar Vaher</t>
  </si>
  <si>
    <t>Marti Halling</t>
  </si>
  <si>
    <t>Oskar Männamets</t>
  </si>
  <si>
    <t>Holger Enok</t>
  </si>
  <si>
    <t>Sander Pruul</t>
  </si>
  <si>
    <t>MURAKAS RACING</t>
  </si>
  <si>
    <t>Karel Tölp</t>
  </si>
  <si>
    <t>Karol Pert</t>
  </si>
  <si>
    <t>Romet Jürgenson</t>
  </si>
  <si>
    <t>STARTER ENERGY RACING</t>
  </si>
  <si>
    <t>BMW 320</t>
  </si>
  <si>
    <t>Henri Ääremaa</t>
  </si>
  <si>
    <t>Lembit Soe</t>
  </si>
  <si>
    <t>Imre Kuusk</t>
  </si>
  <si>
    <t>Rait Sinijärv</t>
  </si>
  <si>
    <t>Kristo Galeta</t>
  </si>
  <si>
    <t>MÄRJAMAA RALLYTEAM</t>
  </si>
  <si>
    <t>Indrek Hioväin</t>
  </si>
  <si>
    <t>Toomas Klemmer</t>
  </si>
  <si>
    <t>Kaili Klemmer</t>
  </si>
  <si>
    <t>BMW 323I</t>
  </si>
  <si>
    <t>Sander Kermik</t>
  </si>
  <si>
    <t>NN SPORDIKLUBI</t>
  </si>
  <si>
    <t>Jarmo Liivak</t>
  </si>
  <si>
    <t>BMW 328I</t>
  </si>
  <si>
    <t>Raido Vetesina</t>
  </si>
  <si>
    <t>Kaspar Kaldjärv</t>
  </si>
  <si>
    <t>Madis Allese</t>
  </si>
  <si>
    <t>VIRU RALLY TEAM</t>
  </si>
  <si>
    <t>Results after Section 1</t>
  </si>
  <si>
    <t>EMV3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</si>
  <si>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</si>
  <si>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</si>
  <si>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</si>
  <si>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</si>
  <si>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</si>
  <si>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</si>
  <si>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</si>
  <si>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</si>
  <si>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</si>
  <si>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</si>
  <si>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</si>
  <si>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</si>
  <si>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</si>
  <si>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</si>
  <si>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</si>
  <si>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</si>
  <si>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</si>
  <si>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</si>
  <si>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</si>
  <si>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</si>
  <si>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</si>
  <si>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</si>
  <si>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</si>
  <si>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</si>
  <si>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</si>
  <si>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</si>
  <si>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</si>
  <si>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</si>
  <si>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</si>
  <si>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</si>
  <si>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</si>
  <si>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</si>
  <si>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</si>
  <si>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</si>
  <si>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</si>
  <si>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</si>
  <si>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   Special stages</t>
  </si>
  <si>
    <t>EST</t>
  </si>
  <si>
    <t>ALM MOTORSPORT</t>
  </si>
  <si>
    <t>Kaspar Kasari</t>
  </si>
  <si>
    <t>OT RACING</t>
  </si>
  <si>
    <t xml:space="preserve">00 </t>
  </si>
  <si>
    <t xml:space="preserve">0 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</si>
  <si>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</si>
  <si>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</si>
  <si>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</si>
  <si>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</si>
  <si>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</si>
  <si>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</si>
  <si>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</si>
  <si>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</si>
  <si>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</si>
  <si>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</si>
  <si>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</si>
  <si>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</si>
  <si>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</si>
  <si>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</si>
  <si>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>7</t>
  </si>
  <si>
    <t>TEHASE AUTO</t>
  </si>
  <si>
    <t>CKR ESTONIA</t>
  </si>
  <si>
    <t xml:space="preserve">000 </t>
  </si>
  <si>
    <t>MV1</t>
  </si>
  <si>
    <t>MV2</t>
  </si>
  <si>
    <t>KAUR MOTORSPORT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</si>
  <si>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</si>
  <si>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</si>
  <si>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</si>
  <si>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</si>
  <si>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</si>
  <si>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>MV4</t>
  </si>
  <si>
    <t>Ford Fiesta Rally4</t>
  </si>
  <si>
    <t xml:space="preserve"> 20.</t>
  </si>
  <si>
    <t>Karl-Markus Sei</t>
  </si>
  <si>
    <t xml:space="preserve"> 21.</t>
  </si>
  <si>
    <t xml:space="preserve"> 22.</t>
  </si>
  <si>
    <t>Rainis Raidma</t>
  </si>
  <si>
    <t xml:space="preserve"> 23.</t>
  </si>
  <si>
    <t>MV5</t>
  </si>
  <si>
    <t>A1M MOTORSPORT</t>
  </si>
  <si>
    <t xml:space="preserve"> 24.</t>
  </si>
  <si>
    <t xml:space="preserve"> 25.</t>
  </si>
  <si>
    <t xml:space="preserve"> 26.</t>
  </si>
  <si>
    <t>Mitsubishi Lancer Evo 9</t>
  </si>
  <si>
    <t xml:space="preserve"> 27.</t>
  </si>
  <si>
    <t>KUPATAMA MOTORSPORT</t>
  </si>
  <si>
    <t xml:space="preserve"> 28.</t>
  </si>
  <si>
    <t xml:space="preserve"> 29.</t>
  </si>
  <si>
    <t xml:space="preserve"> 30.</t>
  </si>
  <si>
    <t xml:space="preserve"> 31.</t>
  </si>
  <si>
    <t>Allan Popov</t>
  </si>
  <si>
    <t xml:space="preserve"> 32.</t>
  </si>
  <si>
    <t xml:space="preserve"> 33.</t>
  </si>
  <si>
    <t>MV6</t>
  </si>
  <si>
    <t>MRF MOTORSPORT</t>
  </si>
  <si>
    <t>BMW M3</t>
  </si>
  <si>
    <t xml:space="preserve"> 34.</t>
  </si>
  <si>
    <t>Raiko Aru</t>
  </si>
  <si>
    <t>BMW 1M</t>
  </si>
  <si>
    <t xml:space="preserve"> 35.</t>
  </si>
  <si>
    <t>Taavi Niinemets</t>
  </si>
  <si>
    <t>Esko Allika</t>
  </si>
  <si>
    <t>JUURU TEHNIKAKLUBI</t>
  </si>
  <si>
    <t xml:space="preserve"> 36.</t>
  </si>
  <si>
    <t>MS RACING</t>
  </si>
  <si>
    <t xml:space="preserve"> 37.</t>
  </si>
  <si>
    <t xml:space="preserve"> 38.</t>
  </si>
  <si>
    <t>Subaru Impreza</t>
  </si>
  <si>
    <t xml:space="preserve"> 39.</t>
  </si>
  <si>
    <t xml:space="preserve"> 40.</t>
  </si>
  <si>
    <t xml:space="preserve"> 41.</t>
  </si>
  <si>
    <t>Timo Taniel</t>
  </si>
  <si>
    <t xml:space="preserve"> 42.</t>
  </si>
  <si>
    <t>Toyota Starlet</t>
  </si>
  <si>
    <t xml:space="preserve"> 43.</t>
  </si>
  <si>
    <t xml:space="preserve"> 44.</t>
  </si>
  <si>
    <t>TIKKRI MOTORSPORT</t>
  </si>
  <si>
    <t xml:space="preserve"> 45.</t>
  </si>
  <si>
    <t>MV7</t>
  </si>
  <si>
    <t xml:space="preserve"> 46.</t>
  </si>
  <si>
    <t>MV8</t>
  </si>
  <si>
    <t>BTR RACING</t>
  </si>
  <si>
    <t>Honda Civic</t>
  </si>
  <si>
    <t xml:space="preserve"> 47.</t>
  </si>
  <si>
    <t>Keiro Orgus</t>
  </si>
  <si>
    <t>Honda Civic Type-R</t>
  </si>
  <si>
    <t xml:space="preserve"> 48.</t>
  </si>
  <si>
    <t xml:space="preserve"> 49.</t>
  </si>
  <si>
    <t xml:space="preserve"> 50.</t>
  </si>
  <si>
    <t xml:space="preserve"> 51.</t>
  </si>
  <si>
    <t>Martin Leemets</t>
  </si>
  <si>
    <t>GAZ RALLIKLUBI</t>
  </si>
  <si>
    <t xml:space="preserve"> 52.</t>
  </si>
  <si>
    <t>Tarmo Silt</t>
  </si>
  <si>
    <t>Raido Loel</t>
  </si>
  <si>
    <t xml:space="preserve"> 53.</t>
  </si>
  <si>
    <t>Joonas Palmisto</t>
  </si>
  <si>
    <t>VW Golf 2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</si>
  <si>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</si>
  <si>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</si>
  <si>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</si>
  <si>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</si>
  <si>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</si>
  <si>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</si>
  <si>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</si>
  <si>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>Arro Vahtra</t>
  </si>
  <si>
    <t xml:space="preserve"> 61.</t>
  </si>
  <si>
    <t xml:space="preserve"> 62.</t>
  </si>
  <si>
    <t>Patrick Enok</t>
  </si>
  <si>
    <t xml:space="preserve"> 63.</t>
  </si>
  <si>
    <t>Robert Kikkatalo</t>
  </si>
  <si>
    <t>Robin Mark</t>
  </si>
  <si>
    <t>Opel Astra</t>
  </si>
  <si>
    <t>MV3</t>
  </si>
  <si>
    <t>NR</t>
  </si>
  <si>
    <t>EE Champ 1</t>
  </si>
  <si>
    <t>In rally</t>
  </si>
  <si>
    <t>Name</t>
  </si>
  <si>
    <t>EE Champ Points</t>
  </si>
  <si>
    <t>Place</t>
  </si>
  <si>
    <t>EMV2</t>
  </si>
  <si>
    <t>EMV4</t>
  </si>
  <si>
    <t>EMV5</t>
  </si>
  <si>
    <t>EMV6</t>
  </si>
  <si>
    <t>EMV7</t>
  </si>
  <si>
    <t>EMV8</t>
  </si>
  <si>
    <t xml:space="preserve">S1 </t>
  </si>
  <si>
    <t>sort K I J</t>
  </si>
  <si>
    <t>ABS</t>
  </si>
  <si>
    <t>Class</t>
  </si>
  <si>
    <t>8</t>
  </si>
  <si>
    <t>9</t>
  </si>
  <si>
    <t>17:40</t>
  </si>
  <si>
    <t>17:41</t>
  </si>
  <si>
    <t>17:42</t>
  </si>
  <si>
    <t>17:43</t>
  </si>
  <si>
    <t>17:44</t>
  </si>
  <si>
    <t>17:45</t>
  </si>
  <si>
    <t>17:46</t>
  </si>
  <si>
    <t>17:47</t>
  </si>
  <si>
    <t>17:48</t>
  </si>
  <si>
    <t>17:49</t>
  </si>
  <si>
    <t>17:50</t>
  </si>
  <si>
    <t>17:51</t>
  </si>
  <si>
    <t>17:52</t>
  </si>
  <si>
    <t>17:53</t>
  </si>
  <si>
    <t>Ford Fiesta R2</t>
  </si>
  <si>
    <t>17:57</t>
  </si>
  <si>
    <t>17:58</t>
  </si>
  <si>
    <t>17:59</t>
  </si>
  <si>
    <t>Siim Oja</t>
  </si>
  <si>
    <t>18:00</t>
  </si>
  <si>
    <t>18:01</t>
  </si>
  <si>
    <t>18:02</t>
  </si>
  <si>
    <t>Karl Jalakas</t>
  </si>
  <si>
    <t>Janek Kundrats</t>
  </si>
  <si>
    <t>PIHTLA RT</t>
  </si>
  <si>
    <t>18:03</t>
  </si>
  <si>
    <t>18:04</t>
  </si>
  <si>
    <t>18:05</t>
  </si>
  <si>
    <t>Evelin Mitendorf</t>
  </si>
  <si>
    <t>18:09</t>
  </si>
  <si>
    <t>LVA</t>
  </si>
  <si>
    <t>18:10</t>
  </si>
  <si>
    <t>18:11</t>
  </si>
  <si>
    <t>Markus Tammoja</t>
  </si>
  <si>
    <t>BMW 316I</t>
  </si>
  <si>
    <t>18:12</t>
  </si>
  <si>
    <t>18:13</t>
  </si>
  <si>
    <t>18:14</t>
  </si>
  <si>
    <t>Rainer Paavel</t>
  </si>
  <si>
    <t>Tiina Ehrbach</t>
  </si>
  <si>
    <t>18:15</t>
  </si>
  <si>
    <t>18:16</t>
  </si>
  <si>
    <t>Karl-Kenneth Neuhaus</t>
  </si>
  <si>
    <t>Inga Reimal</t>
  </si>
  <si>
    <t>THULE MOTORSPORT</t>
  </si>
  <si>
    <t>MILREM MOTORSPORT</t>
  </si>
  <si>
    <t>Mark-Egert Tiits</t>
  </si>
  <si>
    <t>TIITS RACING TEAM</t>
  </si>
  <si>
    <t>Risto Raie</t>
  </si>
  <si>
    <t>MV9</t>
  </si>
  <si>
    <t>Rainer Tuberik</t>
  </si>
  <si>
    <t>Veiko Liukanen</t>
  </si>
  <si>
    <t>Toivo Liukanen</t>
  </si>
  <si>
    <t xml:space="preserve"> 64.</t>
  </si>
  <si>
    <t xml:space="preserve"> 65.</t>
  </si>
  <si>
    <t>Martin Kio</t>
  </si>
  <si>
    <t>SK VILLU</t>
  </si>
  <si>
    <t>17:36</t>
  </si>
  <si>
    <t>EMV9</t>
  </si>
  <si>
    <t>Allar Heina</t>
  </si>
  <si>
    <t>17:33</t>
  </si>
  <si>
    <t>17:30</t>
  </si>
  <si>
    <t>17:24</t>
  </si>
  <si>
    <t>17:26</t>
  </si>
  <si>
    <t>17:14</t>
  </si>
  <si>
    <t>Skoda Fabia Rally2 Evo</t>
  </si>
  <si>
    <t>17:31</t>
  </si>
  <si>
    <t>17:32</t>
  </si>
  <si>
    <t>17:34</t>
  </si>
  <si>
    <t>17:35</t>
  </si>
  <si>
    <t>Edijs Bergmanis</t>
  </si>
  <si>
    <t>17:37</t>
  </si>
  <si>
    <t>17:38</t>
  </si>
  <si>
    <t>17:39</t>
  </si>
  <si>
    <t>Mitsubishi Lancer Evo 8</t>
  </si>
  <si>
    <t>Mitsubishi Lancer Evo 10</t>
  </si>
  <si>
    <t>Mitsubishi Lancer Evo 6</t>
  </si>
  <si>
    <t>Edgars Balodis</t>
  </si>
  <si>
    <t>Vaiko Samm</t>
  </si>
  <si>
    <t>Kaimar Taal</t>
  </si>
  <si>
    <t>17:55</t>
  </si>
  <si>
    <t>17:56</t>
  </si>
  <si>
    <t>Tarmo Lee</t>
  </si>
  <si>
    <t>SAR-TECH MOTORSPORT</t>
  </si>
  <si>
    <t>Andres Lichtfeldt</t>
  </si>
  <si>
    <t>17:21</t>
  </si>
  <si>
    <t>17:18</t>
  </si>
  <si>
    <t xml:space="preserve">S2 </t>
  </si>
  <si>
    <t>17:11</t>
  </si>
  <si>
    <t>LV Champ</t>
  </si>
  <si>
    <t>Ivo Pukis</t>
  </si>
  <si>
    <t>Jüri Lohk</t>
  </si>
  <si>
    <t>Karl Johannes Visnapuu</t>
  </si>
  <si>
    <t>Pranko Kõrgesaar</t>
  </si>
  <si>
    <t>Tiit Põlluäär</t>
  </si>
  <si>
    <t>Aleksander Prõttsikov</t>
  </si>
  <si>
    <t>Jan Nõlvak</t>
  </si>
  <si>
    <t>Tõnu Nõmmik</t>
  </si>
  <si>
    <t>Timmu Kõrge</t>
  </si>
  <si>
    <t>Siim Nõmme</t>
  </si>
  <si>
    <t>Results of Estonian Championships</t>
  </si>
  <si>
    <t>Powerstage of Estonian Championships - Special Stage 10</t>
  </si>
  <si>
    <t>Teams Estonian Championships</t>
  </si>
  <si>
    <t>Results of Estonian Junior Challenge</t>
  </si>
  <si>
    <t>Paide Ralli 2022</t>
  </si>
  <si>
    <t>16.-17. september 2022</t>
  </si>
  <si>
    <t>Paide</t>
  </si>
  <si>
    <t>17:10</t>
  </si>
  <si>
    <t>Roland Murakas</t>
  </si>
  <si>
    <t>Kalle Adler</t>
  </si>
  <si>
    <t>Ford Fiesta</t>
  </si>
  <si>
    <t>17:12</t>
  </si>
  <si>
    <t>17:13</t>
  </si>
  <si>
    <t>17:15</t>
  </si>
  <si>
    <t>17:16</t>
  </si>
  <si>
    <t>Subaru Impreza WRX STI</t>
  </si>
  <si>
    <t>17:17</t>
  </si>
  <si>
    <t>17:19</t>
  </si>
  <si>
    <t>17:20</t>
  </si>
  <si>
    <t>Margus Murakas</t>
  </si>
  <si>
    <t>Rainis Nagel</t>
  </si>
  <si>
    <t>Audi S1</t>
  </si>
  <si>
    <t>Chrislin Sepp</t>
  </si>
  <si>
    <t>Kristo Holtsmann</t>
  </si>
  <si>
    <t>17:22</t>
  </si>
  <si>
    <t>Fabio Schwarz</t>
  </si>
  <si>
    <t>Tim Rauber</t>
  </si>
  <si>
    <t>DEU</t>
  </si>
  <si>
    <t>17:23</t>
  </si>
  <si>
    <t>17:25</t>
  </si>
  <si>
    <t>Peugeot 208 Rally4</t>
  </si>
  <si>
    <t>17:27</t>
  </si>
  <si>
    <t>17:28</t>
  </si>
  <si>
    <t>Laur Merisalu</t>
  </si>
  <si>
    <t>HT MOTORSPORT</t>
  </si>
  <si>
    <t>17:29</t>
  </si>
  <si>
    <t>Kevin Lempu</t>
  </si>
  <si>
    <t>Andre Rahumeel</t>
  </si>
  <si>
    <t>Ford Fiesta R2T</t>
  </si>
  <si>
    <t>Citroen C2 R2 MAX</t>
  </si>
  <si>
    <t>Joosep Planken</t>
  </si>
  <si>
    <t>Taavi Lassmann</t>
  </si>
  <si>
    <t>PACE MOTORSPORT ESTONIA</t>
  </si>
  <si>
    <t>Harri Rodendau</t>
  </si>
  <si>
    <t>Andrus Toom</t>
  </si>
  <si>
    <t>Ford Escort MK 2</t>
  </si>
  <si>
    <t>Argo Kuutok</t>
  </si>
  <si>
    <t>Vallo Pleesi</t>
  </si>
  <si>
    <t>Magnar Arula</t>
  </si>
  <si>
    <t>Ragnar Laurits</t>
  </si>
  <si>
    <t>BMW 325</t>
  </si>
  <si>
    <t>Janar Lehtniit</t>
  </si>
  <si>
    <t>Paavo Pajuväli</t>
  </si>
  <si>
    <t>ERKI SPORT</t>
  </si>
  <si>
    <t>Kristo Kruuser</t>
  </si>
  <si>
    <t>Priit Kruuser</t>
  </si>
  <si>
    <t>Daniel Lüüding</t>
  </si>
  <si>
    <t>Karmo Rander</t>
  </si>
  <si>
    <t>Cärolain Kariste</t>
  </si>
  <si>
    <t>Mihkel Mändla</t>
  </si>
  <si>
    <t>Kaur Teder</t>
  </si>
  <si>
    <t>Ants Uustalu</t>
  </si>
  <si>
    <t>Jaan Ohtra</t>
  </si>
  <si>
    <t>JUURU TEHNIKAKLUBI 2</t>
  </si>
  <si>
    <t>Priit Mäemurd</t>
  </si>
  <si>
    <t>Raimo Kook</t>
  </si>
  <si>
    <t>BMW 316TI</t>
  </si>
  <si>
    <t>Kristjan Ojaste</t>
  </si>
  <si>
    <t>Lada 2107</t>
  </si>
  <si>
    <t>Ronald Reisin</t>
  </si>
  <si>
    <t>Karl Luhaäär</t>
  </si>
  <si>
    <t>Andres Ditmann</t>
  </si>
  <si>
    <t>RS RACING TEAM SPORDIKLUBI</t>
  </si>
  <si>
    <t>Volkswagen Golf II GTI</t>
  </si>
  <si>
    <t>Alexander Annus</t>
  </si>
  <si>
    <t>Fränk Baranov</t>
  </si>
  <si>
    <t>BMW 325I</t>
  </si>
  <si>
    <t>Gaz 51</t>
  </si>
  <si>
    <t>Janno Nuiamäe</t>
  </si>
  <si>
    <t>Arvo Rego</t>
  </si>
  <si>
    <t>Gaz 51 WRC</t>
  </si>
  <si>
    <t>Tarmo Heidemann</t>
  </si>
  <si>
    <t>VÄNDRA TSK</t>
  </si>
  <si>
    <t>Gaz 51A</t>
  </si>
  <si>
    <t>Mart Mäll</t>
  </si>
  <si>
    <t>Marcus Mäll</t>
  </si>
  <si>
    <t>Hanna Lisette Aabna</t>
  </si>
  <si>
    <t>Alo Põder</t>
  </si>
  <si>
    <t>Jaanus Hõbemägi</t>
  </si>
  <si>
    <t>Tõnu Tikerpalu</t>
  </si>
  <si>
    <t>Risto Mõik</t>
  </si>
  <si>
    <t>17:06</t>
  </si>
  <si>
    <t>17:01</t>
  </si>
  <si>
    <t>17:04</t>
  </si>
  <si>
    <t>7:51</t>
  </si>
  <si>
    <t>7:54</t>
  </si>
  <si>
    <t>7:56</t>
  </si>
  <si>
    <t>Stardiprotokoll  / Startlist for Day 2 ,  TC3D</t>
  </si>
  <si>
    <t>EMV1</t>
  </si>
  <si>
    <t>Ott Kuurberg</t>
  </si>
  <si>
    <t>A1M MOTORSPORT 2</t>
  </si>
  <si>
    <t>Tanel Kasesalu</t>
  </si>
  <si>
    <t>Kristjan Metsis</t>
  </si>
  <si>
    <t>18:08</t>
  </si>
  <si>
    <t>Eero Kikerpill</t>
  </si>
  <si>
    <t>16:56</t>
  </si>
  <si>
    <t>16:59</t>
  </si>
  <si>
    <t>7:49</t>
  </si>
  <si>
    <t>7:46</t>
  </si>
  <si>
    <t>SS1</t>
  </si>
  <si>
    <t>SS2</t>
  </si>
  <si>
    <t>SS3</t>
  </si>
  <si>
    <t xml:space="preserve">  1/1</t>
  </si>
  <si>
    <t>Jeets/Taniel</t>
  </si>
  <si>
    <t xml:space="preserve"> 1.15,2</t>
  </si>
  <si>
    <t>13.27,4</t>
  </si>
  <si>
    <t xml:space="preserve"> 1.15,0</t>
  </si>
  <si>
    <t>15.57,6</t>
  </si>
  <si>
    <t xml:space="preserve">   2/1</t>
  </si>
  <si>
    <t xml:space="preserve">   1/1</t>
  </si>
  <si>
    <t>+ 0.00,0</t>
  </si>
  <si>
    <t xml:space="preserve">  2/1</t>
  </si>
  <si>
    <t>Kōrge/Pints</t>
  </si>
  <si>
    <t xml:space="preserve"> 1.14,9</t>
  </si>
  <si>
    <t>13.32,4</t>
  </si>
  <si>
    <t xml:space="preserve"> 1.15,3</t>
  </si>
  <si>
    <t>16.02,6</t>
  </si>
  <si>
    <t xml:space="preserve">   3/1</t>
  </si>
  <si>
    <t>+ 0.05,0</t>
  </si>
  <si>
    <t xml:space="preserve">  3/2</t>
  </si>
  <si>
    <t>Blums/Eglitis</t>
  </si>
  <si>
    <t xml:space="preserve"> 1.15,4</t>
  </si>
  <si>
    <t>13.33,6</t>
  </si>
  <si>
    <t xml:space="preserve"> 1.16,1</t>
  </si>
  <si>
    <t>16.05,1</t>
  </si>
  <si>
    <t xml:space="preserve">   3/2</t>
  </si>
  <si>
    <t xml:space="preserve">   5/2</t>
  </si>
  <si>
    <t>+ 0.07,5</t>
  </si>
  <si>
    <t xml:space="preserve">  4/3</t>
  </si>
  <si>
    <t>Bergmanis/Pukis</t>
  </si>
  <si>
    <t xml:space="preserve"> 1.18,5</t>
  </si>
  <si>
    <t>13.43,7</t>
  </si>
  <si>
    <t xml:space="preserve"> 1.17,5</t>
  </si>
  <si>
    <t>16.19,7</t>
  </si>
  <si>
    <t xml:space="preserve">   8/5</t>
  </si>
  <si>
    <t xml:space="preserve">   4/3</t>
  </si>
  <si>
    <t>+ 0.22,1</t>
  </si>
  <si>
    <t xml:space="preserve">  5/4</t>
  </si>
  <si>
    <t>Aigro/Vahtra</t>
  </si>
  <si>
    <t xml:space="preserve"> 1.16,4</t>
  </si>
  <si>
    <t>13.59,1</t>
  </si>
  <si>
    <t xml:space="preserve"> 1.17,1</t>
  </si>
  <si>
    <t>16.32,6</t>
  </si>
  <si>
    <t xml:space="preserve">   5/3</t>
  </si>
  <si>
    <t xml:space="preserve">   6/4</t>
  </si>
  <si>
    <t xml:space="preserve">   7/4</t>
  </si>
  <si>
    <t>+ 0.35,0</t>
  </si>
  <si>
    <t xml:space="preserve">  6/1</t>
  </si>
  <si>
    <t>Kasari/Raidma</t>
  </si>
  <si>
    <t xml:space="preserve"> 1.16,6</t>
  </si>
  <si>
    <t>14.04,8</t>
  </si>
  <si>
    <t xml:space="preserve"> 1.14,2</t>
  </si>
  <si>
    <t>16.35,6</t>
  </si>
  <si>
    <t xml:space="preserve">   6/1</t>
  </si>
  <si>
    <t xml:space="preserve">   7/1</t>
  </si>
  <si>
    <t>+ 0.38,0</t>
  </si>
  <si>
    <t xml:space="preserve">  7/1</t>
  </si>
  <si>
    <t>Murakas/Adler</t>
  </si>
  <si>
    <t xml:space="preserve"> 1.16,3</t>
  </si>
  <si>
    <t>13.55,0</t>
  </si>
  <si>
    <t xml:space="preserve"> 1.15,7</t>
  </si>
  <si>
    <t>16.37,0</t>
  </si>
  <si>
    <t xml:space="preserve">   4/1</t>
  </si>
  <si>
    <t xml:space="preserve">   5/1</t>
  </si>
  <si>
    <t xml:space="preserve"> 0.10</t>
  </si>
  <si>
    <t>+ 0.39,4</t>
  </si>
  <si>
    <t>Samm/Taal</t>
  </si>
  <si>
    <t xml:space="preserve"> 1.18,3</t>
  </si>
  <si>
    <t>14.22,0</t>
  </si>
  <si>
    <t>16.56,7</t>
  </si>
  <si>
    <t xml:space="preserve">   6/3</t>
  </si>
  <si>
    <t>+ 0.59,1</t>
  </si>
  <si>
    <t>Paavel/Ehrbach</t>
  </si>
  <si>
    <t xml:space="preserve"> 1.21,8</t>
  </si>
  <si>
    <t>14.26,0</t>
  </si>
  <si>
    <t xml:space="preserve"> 1.17,8</t>
  </si>
  <si>
    <t>17.05,6</t>
  </si>
  <si>
    <t xml:space="preserve">   9/6</t>
  </si>
  <si>
    <t>+ 1.08,0</t>
  </si>
  <si>
    <t>Balodis/Juzikevics</t>
  </si>
  <si>
    <t xml:space="preserve"> 1.20,4</t>
  </si>
  <si>
    <t>14.51,7</t>
  </si>
  <si>
    <t xml:space="preserve"> 1.19,7</t>
  </si>
  <si>
    <t>17.31,8</t>
  </si>
  <si>
    <t>+ 1.34,2</t>
  </si>
  <si>
    <t>Popov/Prōttsikov</t>
  </si>
  <si>
    <t xml:space="preserve"> 1.18,6</t>
  </si>
  <si>
    <t>28.54,6</t>
  </si>
  <si>
    <t xml:space="preserve"> 1.18,9</t>
  </si>
  <si>
    <t>31.32,1</t>
  </si>
  <si>
    <t>+15.34,5</t>
  </si>
  <si>
    <t>Murakas/Nagel</t>
  </si>
  <si>
    <t>Sepp/Holtsmann</t>
  </si>
  <si>
    <t>Schwarz/Rauber</t>
  </si>
  <si>
    <t>Visnapuu/Jansen</t>
  </si>
  <si>
    <t>Kōrgesaar/Kuurberg</t>
  </si>
  <si>
    <t>Enok/Kasesalu</t>
  </si>
  <si>
    <t>Sei/Leotoots</t>
  </si>
  <si>
    <t>Vaher/Halling</t>
  </si>
  <si>
    <t>Mōik/Merisalu</t>
  </si>
  <si>
    <t>Palmisto/Nōlvak</t>
  </si>
  <si>
    <t>Lempu/Rahumeel</t>
  </si>
  <si>
    <t>Aabna/Hōbemägi</t>
  </si>
  <si>
    <t>Männamets/Enok</t>
  </si>
  <si>
    <t>Planken/Lassmann</t>
  </si>
  <si>
    <t>Kikkatalo/Mark</t>
  </si>
  <si>
    <t>Neuhaus/Reimal</t>
  </si>
  <si>
    <t>Tiits/Pruul</t>
  </si>
  <si>
    <t>Niinemets/Allika</t>
  </si>
  <si>
    <t>Mäll/Mäll</t>
  </si>
  <si>
    <t>Aru/Heina</t>
  </si>
  <si>
    <t>Orgus/Mitendorf</t>
  </si>
  <si>
    <t>Jalakas/Kundrats</t>
  </si>
  <si>
    <t>Rodendau/Toom</t>
  </si>
  <si>
    <t>Tammoja/Ääremaa</t>
  </si>
  <si>
    <t>Jürgenson/Oja</t>
  </si>
  <si>
    <t>Lee/Nōmmik</t>
  </si>
  <si>
    <t>Tölp/Pert</t>
  </si>
  <si>
    <t>Kuutok/Pleesi</t>
  </si>
  <si>
    <t>Soe/Kuusk</t>
  </si>
  <si>
    <t>Arula/Laurits</t>
  </si>
  <si>
    <t>Lehtniit/Pajuväli</t>
  </si>
  <si>
    <t>Sinijärv/Galeta</t>
  </si>
  <si>
    <t>Kruuser/Kruuser</t>
  </si>
  <si>
    <t>Pōlluäär/Kermik</t>
  </si>
  <si>
    <t>Lüüding/Rander</t>
  </si>
  <si>
    <t>Nōmme/Hioväin</t>
  </si>
  <si>
    <t>Klemmer/Klemmer</t>
  </si>
  <si>
    <t>Kariste/Kikerpill</t>
  </si>
  <si>
    <t>Mändla/Teder</t>
  </si>
  <si>
    <t>Uustalu/Ohtra</t>
  </si>
  <si>
    <t>Mäemurd/Kook</t>
  </si>
  <si>
    <t>Ojaste/Tikerpalu</t>
  </si>
  <si>
    <t>Raie/Liivak</t>
  </si>
  <si>
    <t>Reisin/Luhaäär</t>
  </si>
  <si>
    <t>Ditmann/Metsis</t>
  </si>
  <si>
    <t>Annus/Baranov</t>
  </si>
  <si>
    <t>Silt/Loel</t>
  </si>
  <si>
    <t>Kio/Lohk</t>
  </si>
  <si>
    <t>Tuberik/Vetesina</t>
  </si>
  <si>
    <t>Liukanen/Liukanen</t>
  </si>
  <si>
    <t>Nuiamäe/Rego</t>
  </si>
  <si>
    <t>Pōder/Heidemann</t>
  </si>
  <si>
    <t>Leemets/Lichtfeldt</t>
  </si>
  <si>
    <t>Kaldjärv/Allese</t>
  </si>
  <si>
    <t>False start</t>
  </si>
  <si>
    <t>0.10</t>
  </si>
  <si>
    <t xml:space="preserve"> 1.20,8</t>
  </si>
  <si>
    <t xml:space="preserve">  11/2</t>
  </si>
  <si>
    <t xml:space="preserve">  8/1</t>
  </si>
  <si>
    <t xml:space="preserve"> 1.20,6</t>
  </si>
  <si>
    <t>14.10,4</t>
  </si>
  <si>
    <t xml:space="preserve"> 1.19,2</t>
  </si>
  <si>
    <t>16.50,2</t>
  </si>
  <si>
    <t xml:space="preserve">  16/2</t>
  </si>
  <si>
    <t xml:space="preserve">   8/1</t>
  </si>
  <si>
    <t>+ 0.52,6</t>
  </si>
  <si>
    <t xml:space="preserve">  9/1</t>
  </si>
  <si>
    <t xml:space="preserve"> 1.20,5</t>
  </si>
  <si>
    <t>14.14,6</t>
  </si>
  <si>
    <t>16.53,6</t>
  </si>
  <si>
    <t xml:space="preserve">  14/2</t>
  </si>
  <si>
    <t xml:space="preserve">   9/1</t>
  </si>
  <si>
    <t xml:space="preserve">  11/1</t>
  </si>
  <si>
    <t>+ 0.56,0</t>
  </si>
  <si>
    <t xml:space="preserve"> 10/5</t>
  </si>
  <si>
    <t xml:space="preserve">  10/5</t>
  </si>
  <si>
    <t xml:space="preserve"> 11/6</t>
  </si>
  <si>
    <t xml:space="preserve">  11/6</t>
  </si>
  <si>
    <t xml:space="preserve"> 12/2</t>
  </si>
  <si>
    <t xml:space="preserve"> 1.19,1</t>
  </si>
  <si>
    <t>14.29,3</t>
  </si>
  <si>
    <t>17.07,6</t>
  </si>
  <si>
    <t xml:space="preserve">  10/1</t>
  </si>
  <si>
    <t xml:space="preserve">  12/2</t>
  </si>
  <si>
    <t>+ 1.10,0</t>
  </si>
  <si>
    <t xml:space="preserve"> 13/1</t>
  </si>
  <si>
    <t>14.31,5</t>
  </si>
  <si>
    <t>17.10,9</t>
  </si>
  <si>
    <t xml:space="preserve">  13/1</t>
  </si>
  <si>
    <t>+ 1.13,3</t>
  </si>
  <si>
    <t xml:space="preserve"> 14/2</t>
  </si>
  <si>
    <t xml:space="preserve"> 1.20,0</t>
  </si>
  <si>
    <t>14.44,9</t>
  </si>
  <si>
    <t xml:space="preserve"> 1.19,3</t>
  </si>
  <si>
    <t>17.24,2</t>
  </si>
  <si>
    <t xml:space="preserve">  12/1</t>
  </si>
  <si>
    <t xml:space="preserve">  18/4</t>
  </si>
  <si>
    <t>+ 1.26,6</t>
  </si>
  <si>
    <t xml:space="preserve"> 15/3</t>
  </si>
  <si>
    <t xml:space="preserve"> 1.24,8</t>
  </si>
  <si>
    <t>14.39,9</t>
  </si>
  <si>
    <t xml:space="preserve"> 1.22,2</t>
  </si>
  <si>
    <t>17.26,9</t>
  </si>
  <si>
    <t xml:space="preserve">  21/5</t>
  </si>
  <si>
    <t>+ 1.29,3</t>
  </si>
  <si>
    <t xml:space="preserve"> 16/3</t>
  </si>
  <si>
    <t xml:space="preserve"> 1.22,9</t>
  </si>
  <si>
    <t>14.41,3</t>
  </si>
  <si>
    <t>17.27,1</t>
  </si>
  <si>
    <t xml:space="preserve">  15/3</t>
  </si>
  <si>
    <t>+ 1.29,5</t>
  </si>
  <si>
    <t xml:space="preserve"> 17/4</t>
  </si>
  <si>
    <t xml:space="preserve"> 1.22,0</t>
  </si>
  <si>
    <t>14.44,8</t>
  </si>
  <si>
    <t xml:space="preserve"> 1.21,1</t>
  </si>
  <si>
    <t>17.27,9</t>
  </si>
  <si>
    <t xml:space="preserve">  17/3</t>
  </si>
  <si>
    <t>+ 1.30,3</t>
  </si>
  <si>
    <t xml:space="preserve"> 18/2</t>
  </si>
  <si>
    <t xml:space="preserve"> 1.23,3</t>
  </si>
  <si>
    <t>14.41,6</t>
  </si>
  <si>
    <t xml:space="preserve"> 1.24,1</t>
  </si>
  <si>
    <t>17.29,0</t>
  </si>
  <si>
    <t>+ 1.31,4</t>
  </si>
  <si>
    <t xml:space="preserve"> 19/7</t>
  </si>
  <si>
    <t xml:space="preserve">  13/7</t>
  </si>
  <si>
    <t xml:space="preserve">  19/7</t>
  </si>
  <si>
    <t xml:space="preserve"> 20/3</t>
  </si>
  <si>
    <t xml:space="preserve"> 1.25,2</t>
  </si>
  <si>
    <t>14.52,4</t>
  </si>
  <si>
    <t xml:space="preserve"> 1.23,1</t>
  </si>
  <si>
    <t>17.40,7</t>
  </si>
  <si>
    <t xml:space="preserve">  28/6</t>
  </si>
  <si>
    <t xml:space="preserve">  21/3</t>
  </si>
  <si>
    <t xml:space="preserve">  23/4</t>
  </si>
  <si>
    <t>+ 1.43,1</t>
  </si>
  <si>
    <t xml:space="preserve"> 21/5</t>
  </si>
  <si>
    <t xml:space="preserve"> 1.26,1</t>
  </si>
  <si>
    <t>14.52,0</t>
  </si>
  <si>
    <t xml:space="preserve"> 1.24,0</t>
  </si>
  <si>
    <t>17.42,1</t>
  </si>
  <si>
    <t xml:space="preserve">  20/5</t>
  </si>
  <si>
    <t xml:space="preserve">  26/6</t>
  </si>
  <si>
    <t>+ 1.44,5</t>
  </si>
  <si>
    <t xml:space="preserve"> 1.35,1</t>
  </si>
  <si>
    <t>14.55,6</t>
  </si>
  <si>
    <t>17.51,1</t>
  </si>
  <si>
    <t xml:space="preserve">  22/6</t>
  </si>
  <si>
    <t>+ 1.53,5</t>
  </si>
  <si>
    <t>15.24,4</t>
  </si>
  <si>
    <t xml:space="preserve"> 1.23,7</t>
  </si>
  <si>
    <t>18.11,0</t>
  </si>
  <si>
    <t xml:space="preserve">  22/9</t>
  </si>
  <si>
    <t>+ 2.13,4</t>
  </si>
  <si>
    <t xml:space="preserve"> 1.20,9</t>
  </si>
  <si>
    <t>15.33,2</t>
  </si>
  <si>
    <t xml:space="preserve"> 1.17,9</t>
  </si>
  <si>
    <t>18.12,0</t>
  </si>
  <si>
    <t xml:space="preserve">  18/2</t>
  </si>
  <si>
    <t>+ 2.14,4</t>
  </si>
  <si>
    <t xml:space="preserve"> 1.25,8</t>
  </si>
  <si>
    <t>15.29,0</t>
  </si>
  <si>
    <t xml:space="preserve"> 1.25,9</t>
  </si>
  <si>
    <t>18.20,7</t>
  </si>
  <si>
    <t xml:space="preserve">  29/5</t>
  </si>
  <si>
    <t xml:space="preserve">  29/7</t>
  </si>
  <si>
    <t>+ 2.23,1</t>
  </si>
  <si>
    <t xml:space="preserve"> 1.24,2</t>
  </si>
  <si>
    <t>15.54,5</t>
  </si>
  <si>
    <t xml:space="preserve"> 1.28,2</t>
  </si>
  <si>
    <t>18.46,9</t>
  </si>
  <si>
    <t xml:space="preserve">  25/5</t>
  </si>
  <si>
    <t>+ 2.49,3</t>
  </si>
  <si>
    <t xml:space="preserve"> 1.26,5</t>
  </si>
  <si>
    <t>16.18,2</t>
  </si>
  <si>
    <t>19.08,4</t>
  </si>
  <si>
    <t xml:space="preserve">  24/1</t>
  </si>
  <si>
    <t>+ 3.10,8</t>
  </si>
  <si>
    <t xml:space="preserve"> 1.25,1</t>
  </si>
  <si>
    <t>16.19,0</t>
  </si>
  <si>
    <t>19.10,0</t>
  </si>
  <si>
    <t>+ 3.12,4</t>
  </si>
  <si>
    <t xml:space="preserve"> 1.30,2</t>
  </si>
  <si>
    <t>16.47,3</t>
  </si>
  <si>
    <t xml:space="preserve"> 1.27,5</t>
  </si>
  <si>
    <t>19.45,0</t>
  </si>
  <si>
    <t xml:space="preserve">  30/4</t>
  </si>
  <si>
    <t>+ 3.47,4</t>
  </si>
  <si>
    <t>20.51,0</t>
  </si>
  <si>
    <t>23.35,0</t>
  </si>
  <si>
    <t>+ 7.37,4</t>
  </si>
  <si>
    <t>28.09,9</t>
  </si>
  <si>
    <t>31.01,4</t>
  </si>
  <si>
    <t xml:space="preserve">  32/5</t>
  </si>
  <si>
    <t>+15.03,8</t>
  </si>
  <si>
    <t xml:space="preserve">  33/9</t>
  </si>
  <si>
    <t xml:space="preserve"> 1.19,6</t>
  </si>
  <si>
    <t>15.10,2</t>
  </si>
  <si>
    <t>ENGINE</t>
  </si>
  <si>
    <t xml:space="preserve">  17/2</t>
  </si>
  <si>
    <t xml:space="preserve">  15/2</t>
  </si>
  <si>
    <t xml:space="preserve">  22/8</t>
  </si>
  <si>
    <t xml:space="preserve">  10/6</t>
  </si>
  <si>
    <t xml:space="preserve">  15/1</t>
  </si>
  <si>
    <t xml:space="preserve">  13/2</t>
  </si>
  <si>
    <t xml:space="preserve">  36/4</t>
  </si>
  <si>
    <t xml:space="preserve">  23/3</t>
  </si>
  <si>
    <t xml:space="preserve">  37/6</t>
  </si>
  <si>
    <t xml:space="preserve">  14/7</t>
  </si>
  <si>
    <t xml:space="preserve">  18/8</t>
  </si>
  <si>
    <t xml:space="preserve">  39/7</t>
  </si>
  <si>
    <t xml:space="preserve">  28/4</t>
  </si>
  <si>
    <t xml:space="preserve">  43/6</t>
  </si>
  <si>
    <t xml:space="preserve">  35/6</t>
  </si>
  <si>
    <t xml:space="preserve"> 22/4</t>
  </si>
  <si>
    <t xml:space="preserve"> 1.21,0</t>
  </si>
  <si>
    <t>15.05,5</t>
  </si>
  <si>
    <t>17.47,3</t>
  </si>
  <si>
    <t xml:space="preserve">  20/4</t>
  </si>
  <si>
    <t>+ 1.49,7</t>
  </si>
  <si>
    <t xml:space="preserve"> 23/6</t>
  </si>
  <si>
    <t xml:space="preserve">  60/7</t>
  </si>
  <si>
    <t xml:space="preserve"> 24/5</t>
  </si>
  <si>
    <t>15.18,4</t>
  </si>
  <si>
    <t xml:space="preserve"> 25/6</t>
  </si>
  <si>
    <t>15.13,6</t>
  </si>
  <si>
    <t xml:space="preserve"> 1.17,7</t>
  </si>
  <si>
    <t>18.00,2</t>
  </si>
  <si>
    <t>+ 2.02,6</t>
  </si>
  <si>
    <t xml:space="preserve"> 26/8</t>
  </si>
  <si>
    <t xml:space="preserve">  28/11</t>
  </si>
  <si>
    <t xml:space="preserve">  27/8</t>
  </si>
  <si>
    <t xml:space="preserve">  33/11</t>
  </si>
  <si>
    <t xml:space="preserve"> 27/4</t>
  </si>
  <si>
    <t xml:space="preserve">  19/2</t>
  </si>
  <si>
    <t xml:space="preserve"> 28/9</t>
  </si>
  <si>
    <t xml:space="preserve"> 1.22,6</t>
  </si>
  <si>
    <t>15.35,1</t>
  </si>
  <si>
    <t xml:space="preserve"> 1.21,5</t>
  </si>
  <si>
    <t>18.19,2</t>
  </si>
  <si>
    <t xml:space="preserve">  26/9</t>
  </si>
  <si>
    <t xml:space="preserve">  31/9</t>
  </si>
  <si>
    <t>+ 2.21,6</t>
  </si>
  <si>
    <t xml:space="preserve"> 29/7</t>
  </si>
  <si>
    <t xml:space="preserve">  42/5</t>
  </si>
  <si>
    <t xml:space="preserve">  28/7</t>
  </si>
  <si>
    <t xml:space="preserve">  41/7</t>
  </si>
  <si>
    <t xml:space="preserve"> 30/7</t>
  </si>
  <si>
    <t xml:space="preserve"> 1.25,7</t>
  </si>
  <si>
    <t>15.29,9</t>
  </si>
  <si>
    <t>18.25,8</t>
  </si>
  <si>
    <t xml:space="preserve">  41/12</t>
  </si>
  <si>
    <t xml:space="preserve">  51/14</t>
  </si>
  <si>
    <t>+ 2.28,2</t>
  </si>
  <si>
    <t xml:space="preserve"> 31/1</t>
  </si>
  <si>
    <t>15.45,6</t>
  </si>
  <si>
    <t>18.35,0</t>
  </si>
  <si>
    <t xml:space="preserve">  43/4</t>
  </si>
  <si>
    <t xml:space="preserve">  32/2</t>
  </si>
  <si>
    <t xml:space="preserve">  29/1</t>
  </si>
  <si>
    <t>+ 2.37,4</t>
  </si>
  <si>
    <t xml:space="preserve"> 32/10</t>
  </si>
  <si>
    <t xml:space="preserve"> 1.22,8</t>
  </si>
  <si>
    <t>15.54,1</t>
  </si>
  <si>
    <t xml:space="preserve"> 1.23,5</t>
  </si>
  <si>
    <t>18.40,4</t>
  </si>
  <si>
    <t xml:space="preserve">  27/10</t>
  </si>
  <si>
    <t xml:space="preserve">  33/10</t>
  </si>
  <si>
    <t xml:space="preserve">  32/10</t>
  </si>
  <si>
    <t>+ 2.42,8</t>
  </si>
  <si>
    <t xml:space="preserve"> 33/5</t>
  </si>
  <si>
    <t xml:space="preserve">  34/5</t>
  </si>
  <si>
    <t xml:space="preserve">  46/7</t>
  </si>
  <si>
    <t xml:space="preserve"> 34/6</t>
  </si>
  <si>
    <t xml:space="preserve"> 1.22,1</t>
  </si>
  <si>
    <t>16.06,0</t>
  </si>
  <si>
    <t>18.51,4</t>
  </si>
  <si>
    <t xml:space="preserve">  24/3</t>
  </si>
  <si>
    <t xml:space="preserve">  36/6</t>
  </si>
  <si>
    <t>+ 2.53,8</t>
  </si>
  <si>
    <t xml:space="preserve"> 35/8</t>
  </si>
  <si>
    <t xml:space="preserve"> 1.30,3</t>
  </si>
  <si>
    <t>16.00,3</t>
  </si>
  <si>
    <t xml:space="preserve"> 1.28,0</t>
  </si>
  <si>
    <t>18.58,6</t>
  </si>
  <si>
    <t xml:space="preserve">  52/16</t>
  </si>
  <si>
    <t xml:space="preserve">  35/8</t>
  </si>
  <si>
    <t xml:space="preserve">  45/13</t>
  </si>
  <si>
    <t>+ 3.01,0</t>
  </si>
  <si>
    <t xml:space="preserve"> 36/2</t>
  </si>
  <si>
    <t xml:space="preserve">  46/5</t>
  </si>
  <si>
    <t xml:space="preserve">  37/3</t>
  </si>
  <si>
    <t xml:space="preserve">  33/2</t>
  </si>
  <si>
    <t xml:space="preserve"> 37/3</t>
  </si>
  <si>
    <t xml:space="preserve">  38/2</t>
  </si>
  <si>
    <t xml:space="preserve">  38/4</t>
  </si>
  <si>
    <t xml:space="preserve">  41/4</t>
  </si>
  <si>
    <t xml:space="preserve"> 38/9</t>
  </si>
  <si>
    <t>16.23,7</t>
  </si>
  <si>
    <t xml:space="preserve"> 1.23,0</t>
  </si>
  <si>
    <t>19.10,2</t>
  </si>
  <si>
    <t xml:space="preserve">  39/9</t>
  </si>
  <si>
    <t xml:space="preserve">  27/7</t>
  </si>
  <si>
    <t>+ 3.12,6</t>
  </si>
  <si>
    <t xml:space="preserve"> 39/10</t>
  </si>
  <si>
    <t xml:space="preserve"> 1.26,7</t>
  </si>
  <si>
    <t>16.37,9</t>
  </si>
  <si>
    <t xml:space="preserve"> 1.27,2</t>
  </si>
  <si>
    <t>19.31,8</t>
  </si>
  <si>
    <t xml:space="preserve">  47/14</t>
  </si>
  <si>
    <t xml:space="preserve">  40/10</t>
  </si>
  <si>
    <t xml:space="preserve">  43/12</t>
  </si>
  <si>
    <t>+ 3.34,2</t>
  </si>
  <si>
    <t xml:space="preserve"> 40/11</t>
  </si>
  <si>
    <t>16.55,9</t>
  </si>
  <si>
    <t xml:space="preserve"> 1.23,4</t>
  </si>
  <si>
    <t>19.42,4</t>
  </si>
  <si>
    <t xml:space="preserve">  31/8</t>
  </si>
  <si>
    <t xml:space="preserve">  42/11</t>
  </si>
  <si>
    <t>+ 3.44,8</t>
  </si>
  <si>
    <t xml:space="preserve"> 41/4</t>
  </si>
  <si>
    <t xml:space="preserve">  51/7</t>
  </si>
  <si>
    <t xml:space="preserve">  41/5</t>
  </si>
  <si>
    <t xml:space="preserve">  44/5</t>
  </si>
  <si>
    <t xml:space="preserve"> 42/12</t>
  </si>
  <si>
    <t>17.03,5</t>
  </si>
  <si>
    <t xml:space="preserve"> 1.24,6</t>
  </si>
  <si>
    <t>19.51,0</t>
  </si>
  <si>
    <t xml:space="preserve">  44/12</t>
  </si>
  <si>
    <t xml:space="preserve">  38/9</t>
  </si>
  <si>
    <t>+ 3.53,4</t>
  </si>
  <si>
    <t xml:space="preserve"> 43/13</t>
  </si>
  <si>
    <t xml:space="preserve"> 1.26,3</t>
  </si>
  <si>
    <t>17.07,4</t>
  </si>
  <si>
    <t xml:space="preserve"> 1.25,5</t>
  </si>
  <si>
    <t>19.59,2</t>
  </si>
  <si>
    <t xml:space="preserve">  40/11</t>
  </si>
  <si>
    <t>+ 4.01,6</t>
  </si>
  <si>
    <t xml:space="preserve"> 44/1</t>
  </si>
  <si>
    <t xml:space="preserve"> 1.31,2</t>
  </si>
  <si>
    <t>16.59,8</t>
  </si>
  <si>
    <t xml:space="preserve"> 1.29,5</t>
  </si>
  <si>
    <t>20.00,5</t>
  </si>
  <si>
    <t xml:space="preserve">  54/2</t>
  </si>
  <si>
    <t xml:space="preserve">  43/1</t>
  </si>
  <si>
    <t xml:space="preserve">  48/1</t>
  </si>
  <si>
    <t>+ 4.02,9</t>
  </si>
  <si>
    <t xml:space="preserve"> 45/7</t>
  </si>
  <si>
    <t xml:space="preserve"> 1.29,0</t>
  </si>
  <si>
    <t>17.19,3</t>
  </si>
  <si>
    <t xml:space="preserve"> 1.28,3</t>
  </si>
  <si>
    <t>20.16,6</t>
  </si>
  <si>
    <t xml:space="preserve">  49/8</t>
  </si>
  <si>
    <t xml:space="preserve">  47/8</t>
  </si>
  <si>
    <t>+ 4.19,0</t>
  </si>
  <si>
    <t xml:space="preserve"> 46/2</t>
  </si>
  <si>
    <t xml:space="preserve"> 1.32,8</t>
  </si>
  <si>
    <t>17.32,9</t>
  </si>
  <si>
    <t xml:space="preserve"> 1.29,8</t>
  </si>
  <si>
    <t>20.35,5</t>
  </si>
  <si>
    <t xml:space="preserve">  57/4</t>
  </si>
  <si>
    <t xml:space="preserve">  47/2</t>
  </si>
  <si>
    <t xml:space="preserve">  50/3</t>
  </si>
  <si>
    <t>+ 4.37,9</t>
  </si>
  <si>
    <t xml:space="preserve"> 47/3</t>
  </si>
  <si>
    <t xml:space="preserve"> 1.31,1</t>
  </si>
  <si>
    <t>17.37,4</t>
  </si>
  <si>
    <t>20.38,0</t>
  </si>
  <si>
    <t xml:space="preserve">  53/1</t>
  </si>
  <si>
    <t xml:space="preserve">  48/3</t>
  </si>
  <si>
    <t>+ 4.40,4</t>
  </si>
  <si>
    <t xml:space="preserve"> 48/14</t>
  </si>
  <si>
    <t xml:space="preserve"> 1.29,6</t>
  </si>
  <si>
    <t>18.00,3</t>
  </si>
  <si>
    <t>21.00,2</t>
  </si>
  <si>
    <t xml:space="preserve">  50/15</t>
  </si>
  <si>
    <t xml:space="preserve">  49/14</t>
  </si>
  <si>
    <t xml:space="preserve">  52/15</t>
  </si>
  <si>
    <t>+ 5.02,6</t>
  </si>
  <si>
    <t xml:space="preserve"> 49/4</t>
  </si>
  <si>
    <t xml:space="preserve"> 1.32,5</t>
  </si>
  <si>
    <t>18.22,3</t>
  </si>
  <si>
    <t xml:space="preserve"> 1.35,0</t>
  </si>
  <si>
    <t>21.29,8</t>
  </si>
  <si>
    <t xml:space="preserve">  56/3</t>
  </si>
  <si>
    <t xml:space="preserve">  50/4</t>
  </si>
  <si>
    <t xml:space="preserve">  56/5</t>
  </si>
  <si>
    <t>+ 5.32,2</t>
  </si>
  <si>
    <t xml:space="preserve"> 50/8</t>
  </si>
  <si>
    <t xml:space="preserve"> 1.31,9</t>
  </si>
  <si>
    <t>18.39,8</t>
  </si>
  <si>
    <t>21.44,5</t>
  </si>
  <si>
    <t xml:space="preserve">  55/9</t>
  </si>
  <si>
    <t xml:space="preserve">  51/8</t>
  </si>
  <si>
    <t xml:space="preserve">  54/9</t>
  </si>
  <si>
    <t>+ 5.46,9</t>
  </si>
  <si>
    <t xml:space="preserve"> 51/5</t>
  </si>
  <si>
    <t xml:space="preserve"> 1.38,8</t>
  </si>
  <si>
    <t>18.46,2</t>
  </si>
  <si>
    <t xml:space="preserve"> 1.34,4</t>
  </si>
  <si>
    <t>21.59,4</t>
  </si>
  <si>
    <t xml:space="preserve">  62/8</t>
  </si>
  <si>
    <t xml:space="preserve">  52/5</t>
  </si>
  <si>
    <t xml:space="preserve">  55/4</t>
  </si>
  <si>
    <t>+ 6.01,8</t>
  </si>
  <si>
    <t xml:space="preserve"> 52/6</t>
  </si>
  <si>
    <t xml:space="preserve"> 1.37,1</t>
  </si>
  <si>
    <t>18.48,8</t>
  </si>
  <si>
    <t xml:space="preserve"> 1.35,5</t>
  </si>
  <si>
    <t>22.01,4</t>
  </si>
  <si>
    <t xml:space="preserve">  61/7</t>
  </si>
  <si>
    <t xml:space="preserve">  53/6</t>
  </si>
  <si>
    <t xml:space="preserve">  57/6</t>
  </si>
  <si>
    <t>+ 6.03,8</t>
  </si>
  <si>
    <t xml:space="preserve"> 53/7</t>
  </si>
  <si>
    <t xml:space="preserve"> 1.34,7</t>
  </si>
  <si>
    <t xml:space="preserve"> 1.37,6</t>
  </si>
  <si>
    <t xml:space="preserve">  58/5</t>
  </si>
  <si>
    <t xml:space="preserve">  58/7</t>
  </si>
  <si>
    <t xml:space="preserve"> 54/9</t>
  </si>
  <si>
    <t xml:space="preserve">  25/4</t>
  </si>
  <si>
    <t xml:space="preserve"> 55/8</t>
  </si>
  <si>
    <t xml:space="preserve"> 1.42,8</t>
  </si>
  <si>
    <t>20.56,1</t>
  </si>
  <si>
    <t xml:space="preserve"> 1.41,9</t>
  </si>
  <si>
    <t>24.20,8</t>
  </si>
  <si>
    <t xml:space="preserve">  63/9</t>
  </si>
  <si>
    <t xml:space="preserve">  59/8</t>
  </si>
  <si>
    <t>+ 8.23,2</t>
  </si>
  <si>
    <t xml:space="preserve">  48/6</t>
  </si>
  <si>
    <t xml:space="preserve">  35/3</t>
  </si>
  <si>
    <t xml:space="preserve"> 1.25,3</t>
  </si>
  <si>
    <t xml:space="preserve"> 1.31,3</t>
  </si>
  <si>
    <t xml:space="preserve">  40/3</t>
  </si>
  <si>
    <t xml:space="preserve"> 1.24,7</t>
  </si>
  <si>
    <t xml:space="preserve"> 2.10</t>
  </si>
  <si>
    <t xml:space="preserve">  34/10</t>
  </si>
  <si>
    <t xml:space="preserve">  39/10</t>
  </si>
  <si>
    <t xml:space="preserve"> 1.24,9</t>
  </si>
  <si>
    <t xml:space="preserve">  37/11</t>
  </si>
  <si>
    <t xml:space="preserve">  59/6</t>
  </si>
  <si>
    <t xml:space="preserve">  21/4</t>
  </si>
  <si>
    <t xml:space="preserve">  19/3</t>
  </si>
  <si>
    <t>18.01,6</t>
  </si>
  <si>
    <t xml:space="preserve">  24/5</t>
  </si>
  <si>
    <t>+ 2.04,0</t>
  </si>
  <si>
    <t>29.41,8</t>
  </si>
  <si>
    <t xml:space="preserve">  57/7</t>
  </si>
  <si>
    <t xml:space="preserve">  59/9</t>
  </si>
  <si>
    <t xml:space="preserve">  60/8</t>
  </si>
  <si>
    <t xml:space="preserve"> 56/2</t>
  </si>
  <si>
    <t>18.55,0</t>
  </si>
  <si>
    <t xml:space="preserve"> 6.15,7</t>
  </si>
  <si>
    <t>26.31,5</t>
  </si>
  <si>
    <t xml:space="preserve">  60/2</t>
  </si>
  <si>
    <t>+10.33,9</t>
  </si>
  <si>
    <t xml:space="preserve"> 57/15</t>
  </si>
  <si>
    <t>19.07,4</t>
  </si>
  <si>
    <t xml:space="preserve"> 6.17,7</t>
  </si>
  <si>
    <t>26.50,0</t>
  </si>
  <si>
    <t xml:space="preserve">  55/15</t>
  </si>
  <si>
    <t xml:space="preserve">  61/16</t>
  </si>
  <si>
    <t>+10.52,4</t>
  </si>
  <si>
    <t xml:space="preserve"> 58/9</t>
  </si>
  <si>
    <t>21.59,8</t>
  </si>
  <si>
    <t xml:space="preserve"> 6.29,5</t>
  </si>
  <si>
    <t>30.04,3</t>
  </si>
  <si>
    <t xml:space="preserve">  61/9</t>
  </si>
  <si>
    <t xml:space="preserve">  64/9</t>
  </si>
  <si>
    <t>+14.06,7</t>
  </si>
  <si>
    <t xml:space="preserve"> 59/5</t>
  </si>
  <si>
    <t xml:space="preserve">  62/7</t>
  </si>
  <si>
    <t xml:space="preserve"> 60/11</t>
  </si>
  <si>
    <t xml:space="preserve">  63/11</t>
  </si>
  <si>
    <t xml:space="preserve"> 61/16</t>
  </si>
  <si>
    <t xml:space="preserve"> 6.18,9</t>
  </si>
  <si>
    <t>31.44,0</t>
  </si>
  <si>
    <t xml:space="preserve">  64/17</t>
  </si>
  <si>
    <t>+15.46,4</t>
  </si>
  <si>
    <t xml:space="preserve"> 62/6</t>
  </si>
  <si>
    <t xml:space="preserve">  64/8</t>
  </si>
  <si>
    <t xml:space="preserve"> 63/7</t>
  </si>
  <si>
    <t xml:space="preserve"> 6.19,6</t>
  </si>
  <si>
    <t>20.10,2</t>
  </si>
  <si>
    <t xml:space="preserve"> 6.23,3</t>
  </si>
  <si>
    <t>32.53,1</t>
  </si>
  <si>
    <t xml:space="preserve">  65/8</t>
  </si>
  <si>
    <t xml:space="preserve">  58/6</t>
  </si>
  <si>
    <t xml:space="preserve">  63/7</t>
  </si>
  <si>
    <t>+16.55,5</t>
  </si>
  <si>
    <t xml:space="preserve"> 64/17</t>
  </si>
  <si>
    <t xml:space="preserve">  65/17</t>
  </si>
  <si>
    <t xml:space="preserve"> 34</t>
  </si>
  <si>
    <t>TC3</t>
  </si>
  <si>
    <t>13 min. late</t>
  </si>
  <si>
    <t xml:space="preserve"> 41</t>
  </si>
  <si>
    <t xml:space="preserve">   2</t>
  </si>
  <si>
    <t xml:space="preserve">  25</t>
  </si>
  <si>
    <t>SS2F</t>
  </si>
  <si>
    <t>PaideLinn1</t>
  </si>
  <si>
    <t xml:space="preserve">  55.20 km/h</t>
  </si>
  <si>
    <t xml:space="preserve">  56.01 km/h</t>
  </si>
  <si>
    <t xml:space="preserve">  54.99 km/h</t>
  </si>
  <si>
    <t xml:space="preserve">  52.65 km/h</t>
  </si>
  <si>
    <t xml:space="preserve">  56.23 km/h</t>
  </si>
  <si>
    <t xml:space="preserve">  53.38 km/h</t>
  </si>
  <si>
    <t xml:space="preserve">  52.32 km/h</t>
  </si>
  <si>
    <t xml:space="preserve">  52.91 km/h</t>
  </si>
  <si>
    <t xml:space="preserve">  46.23 km/h</t>
  </si>
  <si>
    <t xml:space="preserve"> 1.17 km</t>
  </si>
  <si>
    <t xml:space="preserve">  2 Murakas/Adler</t>
  </si>
  <si>
    <t xml:space="preserve">  1 Jeets/Taniel</t>
  </si>
  <si>
    <t xml:space="preserve"> 10 Kasari/Raidma</t>
  </si>
  <si>
    <t xml:space="preserve"> 19 Sei/Leotoots</t>
  </si>
  <si>
    <t xml:space="preserve">  3 Kōrge/Pints</t>
  </si>
  <si>
    <t xml:space="preserve"> 41 Kuutok/Pleesi</t>
  </si>
  <si>
    <t xml:space="preserve"> 37 Jürgenson/Oja</t>
  </si>
  <si>
    <t xml:space="preserve"> 25 Männamets/Enok</t>
  </si>
  <si>
    <t xml:space="preserve"> 67 Tuberik/Vetesina</t>
  </si>
  <si>
    <t>Pōikva1</t>
  </si>
  <si>
    <t xml:space="preserve"> 119.99 km/h</t>
  </si>
  <si>
    <t xml:space="preserve"> 124.09 km/h</t>
  </si>
  <si>
    <t xml:space="preserve"> 118.59 km/h</t>
  </si>
  <si>
    <t xml:space="preserve"> 117.23 km/h</t>
  </si>
  <si>
    <t xml:space="preserve"> 123.32 km/h</t>
  </si>
  <si>
    <t xml:space="preserve"> 117.81 km/h</t>
  </si>
  <si>
    <t xml:space="preserve"> 114.96 km/h</t>
  </si>
  <si>
    <t xml:space="preserve"> 110.07 km/h</t>
  </si>
  <si>
    <t xml:space="preserve">  98.24 km/h</t>
  </si>
  <si>
    <t>27.83 km</t>
  </si>
  <si>
    <t xml:space="preserve"> 20 Vaher/Halling</t>
  </si>
  <si>
    <t xml:space="preserve"> 30 Niinemets/Allika</t>
  </si>
  <si>
    <t xml:space="preserve"> 65 Silt/Loel</t>
  </si>
  <si>
    <t>PaideLinn2</t>
  </si>
  <si>
    <t xml:space="preserve">  55.64 km/h</t>
  </si>
  <si>
    <t xml:space="preserve">  56.16 km/h</t>
  </si>
  <si>
    <t xml:space="preserve">  56.77 km/h</t>
  </si>
  <si>
    <t xml:space="preserve">  53.66 km/h</t>
  </si>
  <si>
    <t xml:space="preserve">  55.94 km/h</t>
  </si>
  <si>
    <t xml:space="preserve">  54.21 km/h</t>
  </si>
  <si>
    <t xml:space="preserve">  54.07 km/h</t>
  </si>
  <si>
    <t xml:space="preserve">  50.56 km/h</t>
  </si>
  <si>
    <t xml:space="preserve">  47.06 km/h</t>
  </si>
  <si>
    <t xml:space="preserve"> 29 Tiits/Pruul</t>
  </si>
  <si>
    <t xml:space="preserve"> 40 Tölp/Pert</t>
  </si>
  <si>
    <t>SS4</t>
  </si>
  <si>
    <t>Pōikva2</t>
  </si>
  <si>
    <t>SS5</t>
  </si>
  <si>
    <t>Neitla1</t>
  </si>
  <si>
    <t>10.10 km</t>
  </si>
  <si>
    <t>SS6</t>
  </si>
  <si>
    <t>Rava1</t>
  </si>
  <si>
    <t>12.89 km</t>
  </si>
  <si>
    <t>SS7</t>
  </si>
  <si>
    <t>Kodasema1</t>
  </si>
  <si>
    <t xml:space="preserve"> 9.17 km</t>
  </si>
  <si>
    <t>SS8</t>
  </si>
  <si>
    <t>Neitla2</t>
  </si>
  <si>
    <t>SS9</t>
  </si>
  <si>
    <t>Rava2</t>
  </si>
  <si>
    <t>SS10</t>
  </si>
  <si>
    <t>Kodasema2</t>
  </si>
  <si>
    <t>Total 122.32 km</t>
  </si>
  <si>
    <t>59.51,5</t>
  </si>
  <si>
    <t xml:space="preserve"> 1:04.50,2</t>
  </si>
  <si>
    <t>+48.52,6</t>
  </si>
  <si>
    <t xml:space="preserve"> 8:00</t>
  </si>
  <si>
    <t>Timmu Kōrge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</si>
  <si>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</si>
  <si>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</si>
  <si>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</si>
  <si>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</si>
  <si>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</si>
  <si>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</si>
  <si>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</si>
  <si>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</si>
  <si>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</si>
  <si>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</si>
  <si>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</si>
  <si>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</si>
  <si>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</si>
  <si>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</si>
  <si>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</si>
  <si>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</si>
  <si>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</si>
  <si>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</si>
  <si>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>Jan Nōlvak</t>
  </si>
  <si>
    <t xml:space="preserve"> 8:19</t>
  </si>
  <si>
    <t>Pranko Kōrgesaar</t>
  </si>
  <si>
    <t xml:space="preserve"> 8:20</t>
  </si>
  <si>
    <t>Tōnu Nōmmik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</si>
  <si>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</si>
  <si>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</si>
  <si>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</si>
  <si>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</si>
  <si>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</si>
  <si>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</si>
  <si>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</si>
  <si>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</si>
  <si>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</si>
  <si>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</si>
  <si>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</si>
  <si>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</si>
  <si>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</si>
  <si>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</si>
  <si>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</si>
  <si>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>Jaanus Hōbemägi</t>
  </si>
  <si>
    <t xml:space="preserve"> 8:36</t>
  </si>
  <si>
    <t xml:space="preserve"> 8:37</t>
  </si>
  <si>
    <t xml:space="preserve"> 8:38</t>
  </si>
  <si>
    <t>Tōnu Tikerpalu</t>
  </si>
  <si>
    <t xml:space="preserve"> 8:39</t>
  </si>
  <si>
    <t>Risto Mōik</t>
  </si>
  <si>
    <t xml:space="preserve"> 8:40</t>
  </si>
  <si>
    <t xml:space="preserve"> 8:41</t>
  </si>
  <si>
    <t>Tiit Pōlluäär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</si>
  <si>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</si>
  <si>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</si>
  <si>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</si>
  <si>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</si>
  <si>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</si>
  <si>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</si>
  <si>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</si>
  <si>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</si>
  <si>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</si>
  <si>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>Alo Pōder</t>
  </si>
  <si>
    <t xml:space="preserve"> 8:51</t>
  </si>
  <si>
    <t xml:space="preserve"> 8:52</t>
  </si>
  <si>
    <t xml:space="preserve"> 8:53</t>
  </si>
  <si>
    <t xml:space="preserve"> 8:54</t>
  </si>
  <si>
    <t xml:space="preserve"> 8:57</t>
  </si>
  <si>
    <t xml:space="preserve"> 8:58</t>
  </si>
  <si>
    <t>Aleksander Prōttsikov</t>
  </si>
  <si>
    <t xml:space="preserve"> 8:59</t>
  </si>
  <si>
    <t xml:space="preserve"> 9:00</t>
  </si>
  <si>
    <t>Siim Nōmme</t>
  </si>
  <si>
    <t xml:space="preserve"> 9:01</t>
  </si>
  <si>
    <t xml:space="preserve"> 9:02</t>
  </si>
  <si>
    <t xml:space="preserve"> 9:03</t>
  </si>
  <si>
    <t>22.22,3</t>
  </si>
  <si>
    <t>+ 6.24,7</t>
  </si>
  <si>
    <t xml:space="preserve"> 9:04</t>
  </si>
  <si>
    <t xml:space="preserve">  44</t>
  </si>
  <si>
    <t>TC3C</t>
  </si>
  <si>
    <t xml:space="preserve"> 0.30</t>
  </si>
  <si>
    <t>33.08,4</t>
  </si>
  <si>
    <t>+17.10,8</t>
  </si>
  <si>
    <t xml:space="preserve"> 51</t>
  </si>
  <si>
    <t>TC3B</t>
  </si>
  <si>
    <t>3 min. late</t>
  </si>
  <si>
    <t>13.00,8</t>
  </si>
  <si>
    <t>13.15,5</t>
  </si>
  <si>
    <t>13.19,4</t>
  </si>
  <si>
    <t xml:space="preserve">  4/1</t>
  </si>
  <si>
    <t>13.29,4</t>
  </si>
  <si>
    <t>13.45,3</t>
  </si>
  <si>
    <t xml:space="preserve">   8/4</t>
  </si>
  <si>
    <t>13.44,0</t>
  </si>
  <si>
    <t>13.43,4</t>
  </si>
  <si>
    <t>13.51,6</t>
  </si>
  <si>
    <t>14.04,3</t>
  </si>
  <si>
    <t>13.53,9</t>
  </si>
  <si>
    <t>14.03,5</t>
  </si>
  <si>
    <t xml:space="preserve"> 12/3</t>
  </si>
  <si>
    <t xml:space="preserve">  13/3</t>
  </si>
  <si>
    <t>14.12,0</t>
  </si>
  <si>
    <t xml:space="preserve">  15/4</t>
  </si>
  <si>
    <t>14.25,3</t>
  </si>
  <si>
    <t>15.00,9</t>
  </si>
  <si>
    <t>19.16,2</t>
  </si>
  <si>
    <t>14.08,3</t>
  </si>
  <si>
    <t>13.40,5</t>
  </si>
  <si>
    <t xml:space="preserve">  14/6</t>
  </si>
  <si>
    <t xml:space="preserve"> 10/2</t>
  </si>
  <si>
    <t>13.52,0</t>
  </si>
  <si>
    <t xml:space="preserve">  11/5</t>
  </si>
  <si>
    <t xml:space="preserve">  16/3</t>
  </si>
  <si>
    <t xml:space="preserve">  25/7</t>
  </si>
  <si>
    <t>14.08,1</t>
  </si>
  <si>
    <t xml:space="preserve">  14/3</t>
  </si>
  <si>
    <t xml:space="preserve">  26/4</t>
  </si>
  <si>
    <t xml:space="preserve"> 20/5</t>
  </si>
  <si>
    <t>14.27,9</t>
  </si>
  <si>
    <t xml:space="preserve">  24/6</t>
  </si>
  <si>
    <t xml:space="preserve">  23/5</t>
  </si>
  <si>
    <t>14.21,1</t>
  </si>
  <si>
    <t>14.24,3</t>
  </si>
  <si>
    <t xml:space="preserve">  22/5</t>
  </si>
  <si>
    <t>14.56,8</t>
  </si>
  <si>
    <t xml:space="preserve">  30/8</t>
  </si>
  <si>
    <t xml:space="preserve">  31/6</t>
  </si>
  <si>
    <t>14.53,9</t>
  </si>
  <si>
    <t xml:space="preserve">  28/2</t>
  </si>
  <si>
    <t>14.55,1</t>
  </si>
  <si>
    <t>14.53,1</t>
  </si>
  <si>
    <t xml:space="preserve">  27/1</t>
  </si>
  <si>
    <t>17.13,2</t>
  </si>
  <si>
    <t>17.30,1</t>
  </si>
  <si>
    <t>+ 7.12,1</t>
  </si>
  <si>
    <t>14.06,9</t>
  </si>
  <si>
    <t>15.18,9</t>
  </si>
  <si>
    <t xml:space="preserve">  33/6</t>
  </si>
  <si>
    <t xml:space="preserve">  29/2</t>
  </si>
  <si>
    <t xml:space="preserve">  30/5</t>
  </si>
  <si>
    <t xml:space="preserve">  28/1</t>
  </si>
  <si>
    <t>14.40,9</t>
  </si>
  <si>
    <t xml:space="preserve"> 0.40</t>
  </si>
  <si>
    <t>15.32,1</t>
  </si>
  <si>
    <t xml:space="preserve">  41/13</t>
  </si>
  <si>
    <t>15.17,5</t>
  </si>
  <si>
    <t xml:space="preserve">  35/9</t>
  </si>
  <si>
    <t>15.15,9</t>
  </si>
  <si>
    <t xml:space="preserve">  34/3</t>
  </si>
  <si>
    <t>15.25,8</t>
  </si>
  <si>
    <t xml:space="preserve">  39/11</t>
  </si>
  <si>
    <t>15.23,2</t>
  </si>
  <si>
    <t xml:space="preserve">  37/10</t>
  </si>
  <si>
    <t>15.29,2</t>
  </si>
  <si>
    <t xml:space="preserve">  40/12</t>
  </si>
  <si>
    <t xml:space="preserve">  46/9</t>
  </si>
  <si>
    <t xml:space="preserve">  49/10</t>
  </si>
  <si>
    <t>16.27,3</t>
  </si>
  <si>
    <t xml:space="preserve">  55/7</t>
  </si>
  <si>
    <t>16.44,8</t>
  </si>
  <si>
    <t xml:space="preserve">  44/2</t>
  </si>
  <si>
    <t>16.49,4</t>
  </si>
  <si>
    <t xml:space="preserve">  45/3</t>
  </si>
  <si>
    <t xml:space="preserve"> 42/5</t>
  </si>
  <si>
    <t>17.45,6</t>
  </si>
  <si>
    <t>17.25,1</t>
  </si>
  <si>
    <t xml:space="preserve">  48/4</t>
  </si>
  <si>
    <t>17.22,1</t>
  </si>
  <si>
    <t xml:space="preserve">  47/6</t>
  </si>
  <si>
    <t>17.36,3</t>
  </si>
  <si>
    <t xml:space="preserve">  50/5</t>
  </si>
  <si>
    <t>18.03,2</t>
  </si>
  <si>
    <t xml:space="preserve">  53/7</t>
  </si>
  <si>
    <t>17.52,6</t>
  </si>
  <si>
    <t xml:space="preserve">  52/6</t>
  </si>
  <si>
    <t>19.08,9</t>
  </si>
  <si>
    <t xml:space="preserve">  54/8</t>
  </si>
  <si>
    <t>14.57,4</t>
  </si>
  <si>
    <t xml:space="preserve">  32/8</t>
  </si>
  <si>
    <t>15.25,3</t>
  </si>
  <si>
    <t xml:space="preserve">  38/5</t>
  </si>
  <si>
    <t>15.45,4</t>
  </si>
  <si>
    <t xml:space="preserve">  42/6</t>
  </si>
  <si>
    <t>OFF</t>
  </si>
  <si>
    <t>GEARBOX</t>
  </si>
  <si>
    <t>TECHNICAL</t>
  </si>
  <si>
    <t xml:space="preserve">   5</t>
  </si>
  <si>
    <t>SS4S</t>
  </si>
  <si>
    <t xml:space="preserve">  22</t>
  </si>
  <si>
    <t xml:space="preserve">  24</t>
  </si>
  <si>
    <t>Hanna.Lisette Aabna</t>
  </si>
  <si>
    <t xml:space="preserve">  34</t>
  </si>
  <si>
    <t xml:space="preserve">  47</t>
  </si>
  <si>
    <t xml:space="preserve">  48</t>
  </si>
  <si>
    <t xml:space="preserve">  60</t>
  </si>
  <si>
    <t xml:space="preserve">  66</t>
  </si>
  <si>
    <t xml:space="preserve"> 54</t>
  </si>
  <si>
    <t>TC4</t>
  </si>
  <si>
    <t>4 min. late</t>
  </si>
  <si>
    <t xml:space="preserve"> 123.78 km/h</t>
  </si>
  <si>
    <t xml:space="preserve"> 128.31 km/h</t>
  </si>
  <si>
    <t xml:space="preserve"> 121.59 km/h</t>
  </si>
  <si>
    <t xml:space="preserve"> 120.48 km/h</t>
  </si>
  <si>
    <t xml:space="preserve"> 125.94 km/h</t>
  </si>
  <si>
    <t xml:space="preserve"> 121.68 km/h</t>
  </si>
  <si>
    <t xml:space="preserve"> 120.42 km/h</t>
  </si>
  <si>
    <t xml:space="preserve"> 112.18 km/h</t>
  </si>
  <si>
    <t xml:space="preserve"> 101.48 km/h</t>
  </si>
  <si>
    <t xml:space="preserve">  6 Blums/Eglitis</t>
  </si>
  <si>
    <t xml:space="preserve"> 26 Planken/Lassmann</t>
  </si>
  <si>
    <t xml:space="preserve"> 5.30,5</t>
  </si>
  <si>
    <t xml:space="preserve"> 6.29,2</t>
  </si>
  <si>
    <t xml:space="preserve"> 4.19,8</t>
  </si>
  <si>
    <t xml:space="preserve"> 5.33,9</t>
  </si>
  <si>
    <t xml:space="preserve"> 6.33,6</t>
  </si>
  <si>
    <t xml:space="preserve"> 4.22,2</t>
  </si>
  <si>
    <t xml:space="preserve"> 5.35,7</t>
  </si>
  <si>
    <t xml:space="preserve"> 6.34,7</t>
  </si>
  <si>
    <t xml:space="preserve"> 4.22,5</t>
  </si>
  <si>
    <t xml:space="preserve"> 5.45,2</t>
  </si>
  <si>
    <t xml:space="preserve"> 6.42,1</t>
  </si>
  <si>
    <t xml:space="preserve"> 4.23,9</t>
  </si>
  <si>
    <t xml:space="preserve"> 5.46,3</t>
  </si>
  <si>
    <t xml:space="preserve"> 6.51,5</t>
  </si>
  <si>
    <t xml:space="preserve"> 4.33,1</t>
  </si>
  <si>
    <t xml:space="preserve"> 5.45,5</t>
  </si>
  <si>
    <t xml:space="preserve"> 6.51,2</t>
  </si>
  <si>
    <t xml:space="preserve"> 5.52,5</t>
  </si>
  <si>
    <t xml:space="preserve"> 6.52,4</t>
  </si>
  <si>
    <t xml:space="preserve"> 4.33,9</t>
  </si>
  <si>
    <t xml:space="preserve"> 5.56,0</t>
  </si>
  <si>
    <t xml:space="preserve"> 6.49,8</t>
  </si>
  <si>
    <t xml:space="preserve"> 4.33,5</t>
  </si>
  <si>
    <t xml:space="preserve"> 5.58,7</t>
  </si>
  <si>
    <t xml:space="preserve"> 6.54,9</t>
  </si>
  <si>
    <t xml:space="preserve"> 4.42,5</t>
  </si>
  <si>
    <t xml:space="preserve"> 6.24,3</t>
  </si>
  <si>
    <t xml:space="preserve"> 7.06,9</t>
  </si>
  <si>
    <t xml:space="preserve"> 4.45,1</t>
  </si>
  <si>
    <t xml:space="preserve"> 6.15,9</t>
  </si>
  <si>
    <t xml:space="preserve"> 7.16,0</t>
  </si>
  <si>
    <t xml:space="preserve"> 4.46,0</t>
  </si>
  <si>
    <t xml:space="preserve"> 6.04,1</t>
  </si>
  <si>
    <t xml:space="preserve"> 6.58,8</t>
  </si>
  <si>
    <t xml:space="preserve"> 4.32,4</t>
  </si>
  <si>
    <t xml:space="preserve"> 5.48,7</t>
  </si>
  <si>
    <t xml:space="preserve"> 6.45,6</t>
  </si>
  <si>
    <t xml:space="preserve"> 4.28,0</t>
  </si>
  <si>
    <t xml:space="preserve"> 5.50,4</t>
  </si>
  <si>
    <t xml:space="preserve"> 6.57,0</t>
  </si>
  <si>
    <t>CLUTCH</t>
  </si>
  <si>
    <t>19.43,8</t>
  </si>
  <si>
    <t xml:space="preserve">  6</t>
  </si>
  <si>
    <t>TC4C</t>
  </si>
  <si>
    <t xml:space="preserve"> 5.57,1</t>
  </si>
  <si>
    <t xml:space="preserve"> 6.50,1</t>
  </si>
  <si>
    <t xml:space="preserve"> 4.36,8</t>
  </si>
  <si>
    <t xml:space="preserve"> 6.08,3</t>
  </si>
  <si>
    <t xml:space="preserve"> 6.49,6</t>
  </si>
  <si>
    <t xml:space="preserve"> 4.30,8</t>
  </si>
  <si>
    <t xml:space="preserve">  19/1</t>
  </si>
  <si>
    <t xml:space="preserve">   7/2</t>
  </si>
  <si>
    <t xml:space="preserve"> 6.56,0</t>
  </si>
  <si>
    <t xml:space="preserve"> 4.41,2</t>
  </si>
  <si>
    <t xml:space="preserve">  10/2</t>
  </si>
  <si>
    <t xml:space="preserve"> 11/4</t>
  </si>
  <si>
    <t xml:space="preserve">  13/6</t>
  </si>
  <si>
    <t xml:space="preserve">  17/6</t>
  </si>
  <si>
    <t xml:space="preserve"> 6.03,9</t>
  </si>
  <si>
    <t xml:space="preserve"> 6.58,9</t>
  </si>
  <si>
    <t xml:space="preserve"> 4.37,8</t>
  </si>
  <si>
    <t xml:space="preserve">  19/4</t>
  </si>
  <si>
    <t xml:space="preserve"> 6.03,2</t>
  </si>
  <si>
    <t xml:space="preserve"> 6.56,5</t>
  </si>
  <si>
    <t xml:space="preserve"> 4.38,2</t>
  </si>
  <si>
    <t xml:space="preserve"> 6.02,2</t>
  </si>
  <si>
    <t xml:space="preserve"> 6.58,0</t>
  </si>
  <si>
    <t xml:space="preserve"> 4.54,1</t>
  </si>
  <si>
    <t xml:space="preserve">  22/4</t>
  </si>
  <si>
    <t xml:space="preserve"> 16/4</t>
  </si>
  <si>
    <t xml:space="preserve"> 6.12,0</t>
  </si>
  <si>
    <t xml:space="preserve"> 7.10,3</t>
  </si>
  <si>
    <t xml:space="preserve"> 4.47,7</t>
  </si>
  <si>
    <t xml:space="preserve"> 6.22,1</t>
  </si>
  <si>
    <t xml:space="preserve"> 6.49,5</t>
  </si>
  <si>
    <t xml:space="preserve"> 5.08,0</t>
  </si>
  <si>
    <t xml:space="preserve">  25/3</t>
  </si>
  <si>
    <t xml:space="preserve">  18/5</t>
  </si>
  <si>
    <t xml:space="preserve"> 6.08,9</t>
  </si>
  <si>
    <t xml:space="preserve"> 7.10,0</t>
  </si>
  <si>
    <t xml:space="preserve"> 4.45,5</t>
  </si>
  <si>
    <t xml:space="preserve">  20/2</t>
  </si>
  <si>
    <t xml:space="preserve">  22/3</t>
  </si>
  <si>
    <t xml:space="preserve">  20/6</t>
  </si>
  <si>
    <t xml:space="preserve"> 6.06,5</t>
  </si>
  <si>
    <t xml:space="preserve"> 6.58,5</t>
  </si>
  <si>
    <t xml:space="preserve"> 7.05,5</t>
  </si>
  <si>
    <t xml:space="preserve">  32/7</t>
  </si>
  <si>
    <t xml:space="preserve"> 6.23,5</t>
  </si>
  <si>
    <t xml:space="preserve"> 7.33,4</t>
  </si>
  <si>
    <t xml:space="preserve"> 5.00,9</t>
  </si>
  <si>
    <t xml:space="preserve"> 6.38,0</t>
  </si>
  <si>
    <t xml:space="preserve"> 7.18,1</t>
  </si>
  <si>
    <t xml:space="preserve"> 4.56,8</t>
  </si>
  <si>
    <t xml:space="preserve">  27/2</t>
  </si>
  <si>
    <t xml:space="preserve"> 6.22,4</t>
  </si>
  <si>
    <t xml:space="preserve"> 7.17,6</t>
  </si>
  <si>
    <t xml:space="preserve"> 5.01,0</t>
  </si>
  <si>
    <t xml:space="preserve">  26/1</t>
  </si>
  <si>
    <t xml:space="preserve"> 6.35,2</t>
  </si>
  <si>
    <t xml:space="preserve"> 7.20,1</t>
  </si>
  <si>
    <t xml:space="preserve"> 5.13,5</t>
  </si>
  <si>
    <t xml:space="preserve">  31/4</t>
  </si>
  <si>
    <t xml:space="preserve"> 26/7</t>
  </si>
  <si>
    <t xml:space="preserve"> 6.11,6</t>
  </si>
  <si>
    <t xml:space="preserve"> 7.11,4</t>
  </si>
  <si>
    <t xml:space="preserve"> 4.58,3</t>
  </si>
  <si>
    <t xml:space="preserve">  21/8</t>
  </si>
  <si>
    <t xml:space="preserve">  24/7</t>
  </si>
  <si>
    <t xml:space="preserve"> 6.36,3</t>
  </si>
  <si>
    <t xml:space="preserve"> 7.27,1</t>
  </si>
  <si>
    <t xml:space="preserve"> 5.01,1</t>
  </si>
  <si>
    <t xml:space="preserve">  27/5</t>
  </si>
  <si>
    <t xml:space="preserve"> 6.26,6</t>
  </si>
  <si>
    <t xml:space="preserve"> 7.20,9</t>
  </si>
  <si>
    <t xml:space="preserve"> 5.04,0</t>
  </si>
  <si>
    <t xml:space="preserve">  28/9</t>
  </si>
  <si>
    <t xml:space="preserve"> 7.09,3</t>
  </si>
  <si>
    <t xml:space="preserve"> 4.42,3</t>
  </si>
  <si>
    <t xml:space="preserve"> 1.10</t>
  </si>
  <si>
    <t xml:space="preserve">  21/6</t>
  </si>
  <si>
    <t xml:space="preserve">  16/4</t>
  </si>
  <si>
    <t xml:space="preserve"> 6.42,3</t>
  </si>
  <si>
    <t xml:space="preserve"> 7.24,1</t>
  </si>
  <si>
    <t xml:space="preserve"> 5.05,2</t>
  </si>
  <si>
    <t xml:space="preserve">  33/3</t>
  </si>
  <si>
    <t xml:space="preserve">  29/3</t>
  </si>
  <si>
    <t xml:space="preserve">   8</t>
  </si>
  <si>
    <t>SS5F</t>
  </si>
  <si>
    <t xml:space="preserve">  41</t>
  </si>
  <si>
    <t xml:space="preserve">  52</t>
  </si>
  <si>
    <t xml:space="preserve"> 105.33 km/h</t>
  </si>
  <si>
    <t xml:space="preserve"> 110.02 km/h</t>
  </si>
  <si>
    <t xml:space="preserve"> 105.24 km/h</t>
  </si>
  <si>
    <t xml:space="preserve"> 101.82 km/h</t>
  </si>
  <si>
    <t xml:space="preserve"> 108.89 km/h</t>
  </si>
  <si>
    <t xml:space="preserve"> 103.15 km/h</t>
  </si>
  <si>
    <t xml:space="preserve">  98.72 km/h</t>
  </si>
  <si>
    <t xml:space="preserve">  95.08 km/h</t>
  </si>
  <si>
    <t xml:space="preserve"> 115.40 km/h</t>
  </si>
  <si>
    <t xml:space="preserve"> 119.23 km/h</t>
  </si>
  <si>
    <t xml:space="preserve"> 112.85 km/h</t>
  </si>
  <si>
    <t xml:space="preserve"> 113.15 km/h</t>
  </si>
  <si>
    <t xml:space="preserve"> 117.90 km/h</t>
  </si>
  <si>
    <t xml:space="preserve"> 112.52 km/h</t>
  </si>
  <si>
    <t xml:space="preserve"> 113.32 km/h</t>
  </si>
  <si>
    <t xml:space="preserve"> 106.04 km/h</t>
  </si>
  <si>
    <t xml:space="preserve"> 33 Orgus/Mitendorf</t>
  </si>
  <si>
    <t xml:space="preserve"> 125.09 km/h</t>
  </si>
  <si>
    <t xml:space="preserve"> 127.07 km/h</t>
  </si>
  <si>
    <t xml:space="preserve"> 120.88 km/h</t>
  </si>
  <si>
    <t xml:space="preserve"> 119.26 km/h</t>
  </si>
  <si>
    <t xml:space="preserve"> 125.90 km/h</t>
  </si>
  <si>
    <t xml:space="preserve"> 120.53 km/h</t>
  </si>
  <si>
    <t xml:space="preserve"> 121.91 km/h</t>
  </si>
  <si>
    <t xml:space="preserve"> 111.23 km/h</t>
  </si>
  <si>
    <t xml:space="preserve">  26/7</t>
  </si>
  <si>
    <t xml:space="preserve">  49/7</t>
  </si>
  <si>
    <t xml:space="preserve">  37/9</t>
  </si>
  <si>
    <t xml:space="preserve">  26/8</t>
  </si>
  <si>
    <t xml:space="preserve"> 6.22,9</t>
  </si>
  <si>
    <t xml:space="preserve"> 7.15,2</t>
  </si>
  <si>
    <t xml:space="preserve"> 4.52,6</t>
  </si>
  <si>
    <t xml:space="preserve">  34/4</t>
  </si>
  <si>
    <t xml:space="preserve">  35/4</t>
  </si>
  <si>
    <t xml:space="preserve">  34/8</t>
  </si>
  <si>
    <t xml:space="preserve"> 6.34,9</t>
  </si>
  <si>
    <t xml:space="preserve"> 7.19,7</t>
  </si>
  <si>
    <t xml:space="preserve"> 5.06,8</t>
  </si>
  <si>
    <t xml:space="preserve">  33/8</t>
  </si>
  <si>
    <t xml:space="preserve">  29/6</t>
  </si>
  <si>
    <t xml:space="preserve"> 6.40,2</t>
  </si>
  <si>
    <t xml:space="preserve"> 7.32,8</t>
  </si>
  <si>
    <t xml:space="preserve"> 5.16,9</t>
  </si>
  <si>
    <t xml:space="preserve"> 6.43,1</t>
  </si>
  <si>
    <t xml:space="preserve"> 7.31,9</t>
  </si>
  <si>
    <t xml:space="preserve"> 5.13,0</t>
  </si>
  <si>
    <t xml:space="preserve">  34/9</t>
  </si>
  <si>
    <t xml:space="preserve">  31/10</t>
  </si>
  <si>
    <t xml:space="preserve">  30/9</t>
  </si>
  <si>
    <t xml:space="preserve"> 7.03,9</t>
  </si>
  <si>
    <t xml:space="preserve"> 8.15,6</t>
  </si>
  <si>
    <t xml:space="preserve"> 5.35,1</t>
  </si>
  <si>
    <t xml:space="preserve">  42/3</t>
  </si>
  <si>
    <t xml:space="preserve">  38/1</t>
  </si>
  <si>
    <t xml:space="preserve"> 7.00,7</t>
  </si>
  <si>
    <t xml:space="preserve"> 8.07,9</t>
  </si>
  <si>
    <t xml:space="preserve"> 5.36,1</t>
  </si>
  <si>
    <t xml:space="preserve">  42/1</t>
  </si>
  <si>
    <t xml:space="preserve">  39/1</t>
  </si>
  <si>
    <t xml:space="preserve"> 7.11,5</t>
  </si>
  <si>
    <t xml:space="preserve"> 8.08,4</t>
  </si>
  <si>
    <t xml:space="preserve"> 5.35,8</t>
  </si>
  <si>
    <t xml:space="preserve">  46/3</t>
  </si>
  <si>
    <t xml:space="preserve">  40/2</t>
  </si>
  <si>
    <t xml:space="preserve">  39/2</t>
  </si>
  <si>
    <t xml:space="preserve"> 7.26,1</t>
  </si>
  <si>
    <t xml:space="preserve"> 8.29,6</t>
  </si>
  <si>
    <t xml:space="preserve"> 5.45,9</t>
  </si>
  <si>
    <t xml:space="preserve">  44/4</t>
  </si>
  <si>
    <t xml:space="preserve"> 7.22,2</t>
  </si>
  <si>
    <t xml:space="preserve"> 8.25,4</t>
  </si>
  <si>
    <t xml:space="preserve"> 5.43,3</t>
  </si>
  <si>
    <t xml:space="preserve">  47/5</t>
  </si>
  <si>
    <t xml:space="preserve">  43/5</t>
  </si>
  <si>
    <t xml:space="preserve"> 9.15,9</t>
  </si>
  <si>
    <t xml:space="preserve"> 6.32,1</t>
  </si>
  <si>
    <t xml:space="preserve">  49/11</t>
  </si>
  <si>
    <t xml:space="preserve">  48/10</t>
  </si>
  <si>
    <t xml:space="preserve"> 41/9</t>
  </si>
  <si>
    <t xml:space="preserve"> 8.05,9</t>
  </si>
  <si>
    <t xml:space="preserve"> 8.34,7</t>
  </si>
  <si>
    <t xml:space="preserve"> 6.04,0</t>
  </si>
  <si>
    <t xml:space="preserve">  52/8</t>
  </si>
  <si>
    <t xml:space="preserve">  45/5</t>
  </si>
  <si>
    <t xml:space="preserve"> 7.35,2</t>
  </si>
  <si>
    <t xml:space="preserve"> 8.48,8</t>
  </si>
  <si>
    <t xml:space="preserve"> 6.02,6</t>
  </si>
  <si>
    <t xml:space="preserve">  49/5</t>
  </si>
  <si>
    <t xml:space="preserve">  47/7</t>
  </si>
  <si>
    <t xml:space="preserve"> 7.36,9</t>
  </si>
  <si>
    <t xml:space="preserve"> 8.41,8</t>
  </si>
  <si>
    <t xml:space="preserve"> 6.02,7</t>
  </si>
  <si>
    <t xml:space="preserve">  50/6</t>
  </si>
  <si>
    <t xml:space="preserve">  46/6</t>
  </si>
  <si>
    <t xml:space="preserve">  45/6</t>
  </si>
  <si>
    <t xml:space="preserve">  39/5</t>
  </si>
  <si>
    <t xml:space="preserve">  31/3</t>
  </si>
  <si>
    <t xml:space="preserve"> 6.26,3</t>
  </si>
  <si>
    <t xml:space="preserve"> 7.23,3</t>
  </si>
  <si>
    <t xml:space="preserve"> 5.02,0</t>
  </si>
  <si>
    <t xml:space="preserve">  30/6</t>
  </si>
  <si>
    <t xml:space="preserve"> 7.54,6</t>
  </si>
  <si>
    <t xml:space="preserve"> 9.09,5</t>
  </si>
  <si>
    <t xml:space="preserve"> 6.28,9</t>
  </si>
  <si>
    <t xml:space="preserve">  48/8</t>
  </si>
  <si>
    <t xml:space="preserve"> 7.01,1</t>
  </si>
  <si>
    <t xml:space="preserve"> 8.12,4</t>
  </si>
  <si>
    <t xml:space="preserve"> 5.22,1</t>
  </si>
  <si>
    <t xml:space="preserve"> 1.00</t>
  </si>
  <si>
    <t xml:space="preserve">  37/5</t>
  </si>
  <si>
    <t xml:space="preserve"> 6.37,9</t>
  </si>
  <si>
    <t>11.09,7</t>
  </si>
  <si>
    <t xml:space="preserve"> 5.39,2</t>
  </si>
  <si>
    <t xml:space="preserve">  36/2</t>
  </si>
  <si>
    <t xml:space="preserve">  41/6</t>
  </si>
  <si>
    <t xml:space="preserve"> 6.33,9</t>
  </si>
  <si>
    <t xml:space="preserve"> 7.39,5</t>
  </si>
  <si>
    <t xml:space="preserve">  38/10</t>
  </si>
  <si>
    <t xml:space="preserve">  41/11</t>
  </si>
  <si>
    <t xml:space="preserve">  53/13</t>
  </si>
  <si>
    <t xml:space="preserve">  35</t>
  </si>
  <si>
    <t>SS5S</t>
  </si>
  <si>
    <t xml:space="preserve">  43</t>
  </si>
  <si>
    <t xml:space="preserve">  58</t>
  </si>
  <si>
    <t>SS7S</t>
  </si>
  <si>
    <t xml:space="preserve"> 17</t>
  </si>
  <si>
    <t>TC6</t>
  </si>
  <si>
    <t>7 min. late</t>
  </si>
  <si>
    <t>1 min. late</t>
  </si>
  <si>
    <t xml:space="preserve"> 59</t>
  </si>
  <si>
    <t>1.00</t>
  </si>
  <si>
    <t>1 min. early</t>
  </si>
  <si>
    <t xml:space="preserve"> 5.28,0</t>
  </si>
  <si>
    <t xml:space="preserve"> 6.25,6</t>
  </si>
  <si>
    <t xml:space="preserve"> 4.18,2</t>
  </si>
  <si>
    <t xml:space="preserve"> 1:01.29,7</t>
  </si>
  <si>
    <t xml:space="preserve"> 6.30,2</t>
  </si>
  <si>
    <t xml:space="preserve"> 4.23,3</t>
  </si>
  <si>
    <t xml:space="preserve"> 1:02.24,5</t>
  </si>
  <si>
    <t>+ 0.54,8</t>
  </si>
  <si>
    <t xml:space="preserve"> 5.36,7</t>
  </si>
  <si>
    <t xml:space="preserve"> 6.30,1</t>
  </si>
  <si>
    <t xml:space="preserve"> 4.20,5</t>
  </si>
  <si>
    <t xml:space="preserve"> 1:02.27,6</t>
  </si>
  <si>
    <t>+ 0.57,9</t>
  </si>
  <si>
    <t xml:space="preserve"> 5.46,1</t>
  </si>
  <si>
    <t xml:space="preserve"> 6.42,8</t>
  </si>
  <si>
    <t xml:space="preserve"> 4.32,2</t>
  </si>
  <si>
    <t xml:space="preserve"> 1:04.30,5</t>
  </si>
  <si>
    <t>+ 3.00,8</t>
  </si>
  <si>
    <t xml:space="preserve">  5/1</t>
  </si>
  <si>
    <t xml:space="preserve"> 5.55,8</t>
  </si>
  <si>
    <t xml:space="preserve"> 6.47,9</t>
  </si>
  <si>
    <t xml:space="preserve"> 4.34,7</t>
  </si>
  <si>
    <t xml:space="preserve"> 1:05.10,8</t>
  </si>
  <si>
    <t>+ 3.41,1</t>
  </si>
  <si>
    <t xml:space="preserve"> 6.46,3</t>
  </si>
  <si>
    <t xml:space="preserve"> 4.32,9</t>
  </si>
  <si>
    <t xml:space="preserve"> 1:05.25,5</t>
  </si>
  <si>
    <t>+ 3.55,8</t>
  </si>
  <si>
    <t xml:space="preserve"> 6.01,4</t>
  </si>
  <si>
    <t xml:space="preserve"> 6.50,2</t>
  </si>
  <si>
    <t xml:space="preserve"> 4.33,8</t>
  </si>
  <si>
    <t xml:space="preserve"> 1:06.10,4</t>
  </si>
  <si>
    <t>+ 4.40,7</t>
  </si>
  <si>
    <t xml:space="preserve"> 6.00,4</t>
  </si>
  <si>
    <t xml:space="preserve"> 6.50,9</t>
  </si>
  <si>
    <t xml:space="preserve"> 4.37,3</t>
  </si>
  <si>
    <t xml:space="preserve"> 1:06.42,7</t>
  </si>
  <si>
    <t>+ 5.13,0</t>
  </si>
  <si>
    <t xml:space="preserve"> 6.04,4</t>
  </si>
  <si>
    <t xml:space="preserve"> 6.57,2</t>
  </si>
  <si>
    <t xml:space="preserve"> 4.37,4</t>
  </si>
  <si>
    <t xml:space="preserve"> 1:06.50,0</t>
  </si>
  <si>
    <t xml:space="preserve">  13/5</t>
  </si>
  <si>
    <t>+ 5.20,3</t>
  </si>
  <si>
    <t xml:space="preserve"> 6.57,1</t>
  </si>
  <si>
    <t xml:space="preserve"> 4.39,4</t>
  </si>
  <si>
    <t xml:space="preserve"> 1:06.52,6</t>
  </si>
  <si>
    <t>+ 5.22,9</t>
  </si>
  <si>
    <t xml:space="preserve"> 6.11,4</t>
  </si>
  <si>
    <t xml:space="preserve"> 4.38,6</t>
  </si>
  <si>
    <t xml:space="preserve"> 1:08.26,6</t>
  </si>
  <si>
    <t xml:space="preserve">  12/3</t>
  </si>
  <si>
    <t>+ 6.56,9</t>
  </si>
  <si>
    <t xml:space="preserve"> 6.03,4</t>
  </si>
  <si>
    <t xml:space="preserve"> 6.56,1</t>
  </si>
  <si>
    <t xml:space="preserve"> 4.43,5</t>
  </si>
  <si>
    <t xml:space="preserve"> 1:09.25,2</t>
  </si>
  <si>
    <t>+ 7.55,5</t>
  </si>
  <si>
    <t xml:space="preserve"> 6.19,0</t>
  </si>
  <si>
    <t xml:space="preserve"> 7.09,2</t>
  </si>
  <si>
    <t xml:space="preserve"> 4.48,9</t>
  </si>
  <si>
    <t xml:space="preserve"> 1:09.56,6</t>
  </si>
  <si>
    <t>+ 8.26,9</t>
  </si>
  <si>
    <t xml:space="preserve"> 1:15.47,2</t>
  </si>
  <si>
    <t>+14.17,5</t>
  </si>
  <si>
    <t xml:space="preserve"> 5.47,9</t>
  </si>
  <si>
    <t xml:space="preserve"> 6.38,5</t>
  </si>
  <si>
    <t xml:space="preserve"> 4.29,1</t>
  </si>
  <si>
    <t xml:space="preserve"> 1:19.10,4</t>
  </si>
  <si>
    <t>+17.40,7</t>
  </si>
  <si>
    <t xml:space="preserve"> 6.09,3</t>
  </si>
  <si>
    <t xml:space="preserve"> 6.47,3</t>
  </si>
  <si>
    <t xml:space="preserve"> 4.35,0</t>
  </si>
  <si>
    <t xml:space="preserve"> 1:06.03,2</t>
  </si>
  <si>
    <t>+ 4.33,5</t>
  </si>
  <si>
    <t xml:space="preserve">  8/3</t>
  </si>
  <si>
    <t xml:space="preserve">  9/2</t>
  </si>
  <si>
    <t xml:space="preserve"> 6.59,3</t>
  </si>
  <si>
    <t xml:space="preserve"> 4.39,6</t>
  </si>
  <si>
    <t xml:space="preserve"> 1:06.15,0</t>
  </si>
  <si>
    <t>+ 4.45,3</t>
  </si>
  <si>
    <t xml:space="preserve">  15/5</t>
  </si>
  <si>
    <t xml:space="preserve">  14/4</t>
  </si>
  <si>
    <t xml:space="preserve"> 13/3</t>
  </si>
  <si>
    <t xml:space="preserve"> 6.08,1</t>
  </si>
  <si>
    <t xml:space="preserve"> 7.03,5</t>
  </si>
  <si>
    <t xml:space="preserve"> 4.43,3</t>
  </si>
  <si>
    <t xml:space="preserve"> 1:07.24,4</t>
  </si>
  <si>
    <t xml:space="preserve">  18/3</t>
  </si>
  <si>
    <t>+ 5.54,7</t>
  </si>
  <si>
    <t xml:space="preserve"> 6.10,5</t>
  </si>
  <si>
    <t xml:space="preserve"> 6.53,3</t>
  </si>
  <si>
    <t xml:space="preserve"> 4.42,0</t>
  </si>
  <si>
    <t xml:space="preserve"> 1:08.14,3</t>
  </si>
  <si>
    <t>+ 6.44,6</t>
  </si>
  <si>
    <t xml:space="preserve"> 15/4</t>
  </si>
  <si>
    <t xml:space="preserve"> 6.13,2</t>
  </si>
  <si>
    <t xml:space="preserve"> 7.05,1</t>
  </si>
  <si>
    <t xml:space="preserve"> 4.55,5</t>
  </si>
  <si>
    <t xml:space="preserve"> 1:08.39,0</t>
  </si>
  <si>
    <t>+ 7.09,3</t>
  </si>
  <si>
    <t xml:space="preserve"> 17/3</t>
  </si>
  <si>
    <t xml:space="preserve"> 6.15,4</t>
  </si>
  <si>
    <t xml:space="preserve"> 7.03,1</t>
  </si>
  <si>
    <t xml:space="preserve"> 4.45,8</t>
  </si>
  <si>
    <t xml:space="preserve"> 1:08.41,8</t>
  </si>
  <si>
    <t xml:space="preserve">  20/3</t>
  </si>
  <si>
    <t xml:space="preserve"> 18/5</t>
  </si>
  <si>
    <t xml:space="preserve">  19/6</t>
  </si>
  <si>
    <t xml:space="preserve"> 19/6</t>
  </si>
  <si>
    <t xml:space="preserve">  21/7</t>
  </si>
  <si>
    <t xml:space="preserve"> 6.16,9</t>
  </si>
  <si>
    <t xml:space="preserve"> 7.19,3</t>
  </si>
  <si>
    <t xml:space="preserve"> 4.53,3</t>
  </si>
  <si>
    <t xml:space="preserve"> 1:10.35,1</t>
  </si>
  <si>
    <t xml:space="preserve">  23/6</t>
  </si>
  <si>
    <t>+ 9.05,4</t>
  </si>
  <si>
    <t xml:space="preserve"> 21/1</t>
  </si>
  <si>
    <t xml:space="preserve"> 6.28,4</t>
  </si>
  <si>
    <t xml:space="preserve"> 7.11,3</t>
  </si>
  <si>
    <t xml:space="preserve"> 4.54,7</t>
  </si>
  <si>
    <t xml:space="preserve"> 1:10.56,2</t>
  </si>
  <si>
    <t>+ 9.26,5</t>
  </si>
  <si>
    <t xml:space="preserve"> 22/2</t>
  </si>
  <si>
    <t xml:space="preserve"> 6.21,1</t>
  </si>
  <si>
    <t xml:space="preserve"> 7.12,0</t>
  </si>
  <si>
    <t xml:space="preserve"> 4.50,8</t>
  </si>
  <si>
    <t xml:space="preserve"> 1:11.06,4</t>
  </si>
  <si>
    <t xml:space="preserve">  22/1</t>
  </si>
  <si>
    <t>+ 9.36,7</t>
  </si>
  <si>
    <t xml:space="preserve"> 6.36,4</t>
  </si>
  <si>
    <t xml:space="preserve"> 7.17,4</t>
  </si>
  <si>
    <t xml:space="preserve"> 5.06,3</t>
  </si>
  <si>
    <t xml:space="preserve"> 1:11.50,9</t>
  </si>
  <si>
    <t>+10.21,2</t>
  </si>
  <si>
    <t xml:space="preserve"> 6.41,9</t>
  </si>
  <si>
    <t xml:space="preserve"> 7.25,6</t>
  </si>
  <si>
    <t xml:space="preserve"> 5.00,2</t>
  </si>
  <si>
    <t xml:space="preserve"> 1:13.01,5</t>
  </si>
  <si>
    <t xml:space="preserve">  28/5</t>
  </si>
  <si>
    <t>+11.31,8</t>
  </si>
  <si>
    <t xml:space="preserve"> 6.34,0</t>
  </si>
  <si>
    <t xml:space="preserve"> 7.09,7</t>
  </si>
  <si>
    <t xml:space="preserve"> 4.36,1</t>
  </si>
  <si>
    <t xml:space="preserve"> 1:14.31,3</t>
  </si>
  <si>
    <t>+13.01,6</t>
  </si>
  <si>
    <t xml:space="preserve"> 6.36,7</t>
  </si>
  <si>
    <t xml:space="preserve"> 7.17,5</t>
  </si>
  <si>
    <t xml:space="preserve"> 4.58,4</t>
  </si>
  <si>
    <t xml:space="preserve"> 1:24.24,5</t>
  </si>
  <si>
    <t xml:space="preserve">  27/3</t>
  </si>
  <si>
    <t>+22.54,8</t>
  </si>
  <si>
    <t xml:space="preserve">  18/1</t>
  </si>
  <si>
    <t xml:space="preserve">  16/6</t>
  </si>
  <si>
    <t xml:space="preserve">  23/7</t>
  </si>
  <si>
    <t xml:space="preserve">  25/2</t>
  </si>
  <si>
    <t xml:space="preserve">  25/1</t>
  </si>
  <si>
    <t xml:space="preserve"> 23/5</t>
  </si>
  <si>
    <t xml:space="preserve"> 6.23,2</t>
  </si>
  <si>
    <t xml:space="preserve"> 7.16,3</t>
  </si>
  <si>
    <t xml:space="preserve"> 1:11.30,7</t>
  </si>
  <si>
    <t xml:space="preserve">  30/7</t>
  </si>
  <si>
    <t>+10.01,0</t>
  </si>
  <si>
    <t xml:space="preserve"> 24/4</t>
  </si>
  <si>
    <t xml:space="preserve">  32/4</t>
  </si>
  <si>
    <t xml:space="preserve"> 6.21,5</t>
  </si>
  <si>
    <t xml:space="preserve"> 7.20,8</t>
  </si>
  <si>
    <t xml:space="preserve"> 4.59,7</t>
  </si>
  <si>
    <t xml:space="preserve"> 1:12.57,6</t>
  </si>
  <si>
    <t>+11.27,9</t>
  </si>
  <si>
    <t xml:space="preserve"> 27/3</t>
  </si>
  <si>
    <t xml:space="preserve"> 6.51,1</t>
  </si>
  <si>
    <t xml:space="preserve"> 7.41,0</t>
  </si>
  <si>
    <t xml:space="preserve"> 5.12,4</t>
  </si>
  <si>
    <t xml:space="preserve"> 1:14.15,3</t>
  </si>
  <si>
    <t>+12.45,6</t>
  </si>
  <si>
    <t xml:space="preserve"> 28/7</t>
  </si>
  <si>
    <t xml:space="preserve">  31/7</t>
  </si>
  <si>
    <t xml:space="preserve"> 29/1</t>
  </si>
  <si>
    <t xml:space="preserve">  14/1</t>
  </si>
  <si>
    <t xml:space="preserve"> 30/1</t>
  </si>
  <si>
    <t xml:space="preserve"> 7.11,9</t>
  </si>
  <si>
    <t xml:space="preserve"> 8.25,5</t>
  </si>
  <si>
    <t xml:space="preserve"> 5.30,8</t>
  </si>
  <si>
    <t xml:space="preserve"> 1:18.30,6</t>
  </si>
  <si>
    <t xml:space="preserve">  41/3</t>
  </si>
  <si>
    <t xml:space="preserve">  37/1</t>
  </si>
  <si>
    <t>+17.00,9</t>
  </si>
  <si>
    <t xml:space="preserve"> 31/2</t>
  </si>
  <si>
    <t xml:space="preserve"> 7.07,0</t>
  </si>
  <si>
    <t xml:space="preserve"> 8.17,8</t>
  </si>
  <si>
    <t xml:space="preserve"> 5.36,3</t>
  </si>
  <si>
    <t xml:space="preserve"> 1:19.06,1</t>
  </si>
  <si>
    <t xml:space="preserve">  39/3</t>
  </si>
  <si>
    <t>+17.36,4</t>
  </si>
  <si>
    <t xml:space="preserve"> 32/6</t>
  </si>
  <si>
    <t xml:space="preserve"> 33/3</t>
  </si>
  <si>
    <t xml:space="preserve"> 7.06,6</t>
  </si>
  <si>
    <t xml:space="preserve"> 8.24,2</t>
  </si>
  <si>
    <t xml:space="preserve"> 5.33,0</t>
  </si>
  <si>
    <t xml:space="preserve"> 1:19.26,9</t>
  </si>
  <si>
    <t>+17.57,2</t>
  </si>
  <si>
    <t xml:space="preserve"> 34/8</t>
  </si>
  <si>
    <t xml:space="preserve"> 7.12,2</t>
  </si>
  <si>
    <t xml:space="preserve"> 7.53,4</t>
  </si>
  <si>
    <t xml:space="preserve"> 5.18,4</t>
  </si>
  <si>
    <t xml:space="preserve"> 1:22.01,7</t>
  </si>
  <si>
    <t xml:space="preserve">  43/10</t>
  </si>
  <si>
    <t xml:space="preserve">  36/9</t>
  </si>
  <si>
    <t>+20.32,0</t>
  </si>
  <si>
    <t xml:space="preserve"> 35/4</t>
  </si>
  <si>
    <t xml:space="preserve"> 7.19,5</t>
  </si>
  <si>
    <t xml:space="preserve"> 8.28,8</t>
  </si>
  <si>
    <t xml:space="preserve"> 5.43,0</t>
  </si>
  <si>
    <t xml:space="preserve"> 1:22.07,8</t>
  </si>
  <si>
    <t xml:space="preserve">  42/4</t>
  </si>
  <si>
    <t xml:space="preserve">  40/4</t>
  </si>
  <si>
    <t>+20.38,1</t>
  </si>
  <si>
    <t xml:space="preserve"> 36/5</t>
  </si>
  <si>
    <t xml:space="preserve"> 7.42,1</t>
  </si>
  <si>
    <t xml:space="preserve"> 8.33,9</t>
  </si>
  <si>
    <t xml:space="preserve"> 1:22.39,6</t>
  </si>
  <si>
    <t>+21.09,9</t>
  </si>
  <si>
    <t xml:space="preserve"> 37/4</t>
  </si>
  <si>
    <t xml:space="preserve"> 38/5</t>
  </si>
  <si>
    <t xml:space="preserve"> 7.28,4</t>
  </si>
  <si>
    <t xml:space="preserve"> 8.41,5</t>
  </si>
  <si>
    <t xml:space="preserve"> 5.57,6</t>
  </si>
  <si>
    <t xml:space="preserve"> 1:24.29,8</t>
  </si>
  <si>
    <t>+23.00,1</t>
  </si>
  <si>
    <t xml:space="preserve"> 39/6</t>
  </si>
  <si>
    <t xml:space="preserve"> 7.38,5</t>
  </si>
  <si>
    <t xml:space="preserve"> 8.51,5</t>
  </si>
  <si>
    <t xml:space="preserve"> 5.59,3</t>
  </si>
  <si>
    <t xml:space="preserve"> 1:24.58,5</t>
  </si>
  <si>
    <t>+23.28,8</t>
  </si>
  <si>
    <t xml:space="preserve"> 40/7</t>
  </si>
  <si>
    <t xml:space="preserve"> 8.01,7</t>
  </si>
  <si>
    <t xml:space="preserve"> 8.49,1</t>
  </si>
  <si>
    <t xml:space="preserve"> 6.03,1</t>
  </si>
  <si>
    <t xml:space="preserve"> 1:25.30,2</t>
  </si>
  <si>
    <t xml:space="preserve">  48/7</t>
  </si>
  <si>
    <t xml:space="preserve">  44/7</t>
  </si>
  <si>
    <t>+24.00,5</t>
  </si>
  <si>
    <t xml:space="preserve"> 7.09,6</t>
  </si>
  <si>
    <t xml:space="preserve"> 8.10,3</t>
  </si>
  <si>
    <t xml:space="preserve"> 5.18,2</t>
  </si>
  <si>
    <t xml:space="preserve"> 1:26.11,1</t>
  </si>
  <si>
    <t xml:space="preserve">  41/9</t>
  </si>
  <si>
    <t>+24.41,4</t>
  </si>
  <si>
    <t xml:space="preserve"> 7.58,6</t>
  </si>
  <si>
    <t xml:space="preserve"> 5.23,7</t>
  </si>
  <si>
    <t xml:space="preserve"> 1:30.45,6</t>
  </si>
  <si>
    <t xml:space="preserve">  40/6</t>
  </si>
  <si>
    <t>+29.15,9</t>
  </si>
  <si>
    <t xml:space="preserve"> 43/8</t>
  </si>
  <si>
    <t xml:space="preserve"> 8.09,1</t>
  </si>
  <si>
    <t xml:space="preserve"> 9.27,9</t>
  </si>
  <si>
    <t xml:space="preserve"> 6.27,0</t>
  </si>
  <si>
    <t xml:space="preserve"> 1:31.06,7</t>
  </si>
  <si>
    <t xml:space="preserve">  45/8</t>
  </si>
  <si>
    <t>+29.37,0</t>
  </si>
  <si>
    <t xml:space="preserve"> 44/6</t>
  </si>
  <si>
    <t xml:space="preserve"> 7.43,8</t>
  </si>
  <si>
    <t xml:space="preserve"> 1:31.48,2</t>
  </si>
  <si>
    <t xml:space="preserve">  35/5</t>
  </si>
  <si>
    <t xml:space="preserve">  33/5</t>
  </si>
  <si>
    <t>+30.18,5</t>
  </si>
  <si>
    <t xml:space="preserve"> 5.53,9</t>
  </si>
  <si>
    <t xml:space="preserve"> 6.47,6</t>
  </si>
  <si>
    <t xml:space="preserve"> 4.53,2</t>
  </si>
  <si>
    <t xml:space="preserve"> 6.32,6</t>
  </si>
  <si>
    <t xml:space="preserve"> 7.13,7</t>
  </si>
  <si>
    <t xml:space="preserve"> 6.41,0</t>
  </si>
  <si>
    <t xml:space="preserve"> 7.32,2</t>
  </si>
  <si>
    <t xml:space="preserve">  34/7</t>
  </si>
  <si>
    <t xml:space="preserve"> 5.44,9</t>
  </si>
  <si>
    <t>ELECTRICAL</t>
  </si>
  <si>
    <t xml:space="preserve"> 6.21,2</t>
  </si>
  <si>
    <t xml:space="preserve">   7</t>
  </si>
  <si>
    <t>SS10F</t>
  </si>
  <si>
    <t xml:space="preserve">  46</t>
  </si>
  <si>
    <t>SS10S</t>
  </si>
  <si>
    <t xml:space="preserve">  49</t>
  </si>
  <si>
    <t>SS9F</t>
  </si>
  <si>
    <t>SS9S</t>
  </si>
  <si>
    <t xml:space="preserve">  53</t>
  </si>
  <si>
    <t>SS8F</t>
  </si>
  <si>
    <t>Started   65 /  Finished   44</t>
  </si>
  <si>
    <t xml:space="preserve">   1</t>
  </si>
  <si>
    <t xml:space="preserve">   3</t>
  </si>
  <si>
    <t xml:space="preserve">   6</t>
  </si>
  <si>
    <t xml:space="preserve">  10</t>
  </si>
  <si>
    <t xml:space="preserve">  30</t>
  </si>
  <si>
    <t xml:space="preserve">  20</t>
  </si>
  <si>
    <t xml:space="preserve">  37</t>
  </si>
  <si>
    <t xml:space="preserve">   9</t>
  </si>
  <si>
    <t xml:space="preserve">  32</t>
  </si>
  <si>
    <t xml:space="preserve">  19</t>
  </si>
  <si>
    <t>Started    2 /  Finished    1</t>
  </si>
  <si>
    <t xml:space="preserve">  12</t>
  </si>
  <si>
    <t>Started    1 /  Finished    1</t>
  </si>
  <si>
    <t>Started    7 /  Finished    7</t>
  </si>
  <si>
    <t>+ 1.17,2</t>
  </si>
  <si>
    <t xml:space="preserve">  18</t>
  </si>
  <si>
    <t>+ 1.27,1</t>
  </si>
  <si>
    <t>Started   11 /  Finished    6</t>
  </si>
  <si>
    <t>+ 0.03,1</t>
  </si>
  <si>
    <t>+ 3.45,9</t>
  </si>
  <si>
    <t>Started   17 /  Finished    9</t>
  </si>
  <si>
    <t>+ 1.04,2</t>
  </si>
  <si>
    <t xml:space="preserve">  36</t>
  </si>
  <si>
    <t>+ 2.13,6</t>
  </si>
  <si>
    <t>Started    9 /  Finished    5</t>
  </si>
  <si>
    <t xml:space="preserve">  33</t>
  </si>
  <si>
    <t>+ 2.11,1</t>
  </si>
  <si>
    <t xml:space="preserve">  29</t>
  </si>
  <si>
    <t>+ 2.38,6</t>
  </si>
  <si>
    <t>Started    8 /  Finished    6</t>
  </si>
  <si>
    <t xml:space="preserve">  40</t>
  </si>
  <si>
    <t xml:space="preserve">  26</t>
  </si>
  <si>
    <t>+ 0.10,2</t>
  </si>
  <si>
    <t xml:space="preserve">  21</t>
  </si>
  <si>
    <t>+ 3.19,1</t>
  </si>
  <si>
    <t>Started    9 /  Finished    8</t>
  </si>
  <si>
    <t xml:space="preserve">  65</t>
  </si>
  <si>
    <t xml:space="preserve">  68</t>
  </si>
  <si>
    <t>+ 0.35,5</t>
  </si>
  <si>
    <t xml:space="preserve">  67</t>
  </si>
  <si>
    <t>+ 0.56,3</t>
  </si>
  <si>
    <t>Avg.speed of winner  119.35 km/h</t>
  </si>
  <si>
    <t xml:space="preserve">  86.43 km/h</t>
  </si>
  <si>
    <t xml:space="preserve"> 68 Liukanen/Liukanen</t>
  </si>
  <si>
    <t xml:space="preserve">  95.11 km/h</t>
  </si>
  <si>
    <t xml:space="preserve">  98.51 km/h</t>
  </si>
  <si>
    <t xml:space="preserve"> 105.42 km/h</t>
  </si>
  <si>
    <t xml:space="preserve"> 110.85 km/h</t>
  </si>
  <si>
    <t xml:space="preserve"> 105.06 km/h</t>
  </si>
  <si>
    <t xml:space="preserve"> 108.18 km/h</t>
  </si>
  <si>
    <t xml:space="preserve"> 102.19 km/h</t>
  </si>
  <si>
    <t xml:space="preserve">  98.46 km/h</t>
  </si>
  <si>
    <t xml:space="preserve">  95.41 km/h</t>
  </si>
  <si>
    <t xml:space="preserve">  85.23 km/h</t>
  </si>
  <si>
    <t xml:space="preserve"> 111.28 km/h</t>
  </si>
  <si>
    <t xml:space="preserve"> 120.34 km/h</t>
  </si>
  <si>
    <t xml:space="preserve"> 115.20 km/h</t>
  </si>
  <si>
    <t xml:space="preserve"> 114.21 km/h</t>
  </si>
  <si>
    <t xml:space="preserve"> 118.95 km/h</t>
  </si>
  <si>
    <t xml:space="preserve"> 113.76 km/h</t>
  </si>
  <si>
    <t xml:space="preserve"> 113.93 km/h</t>
  </si>
  <si>
    <t xml:space="preserve"> 107.59 km/h</t>
  </si>
  <si>
    <t xml:space="preserve">  93.22 km/h</t>
  </si>
  <si>
    <t xml:space="preserve"> 12 Murakas/Nagel</t>
  </si>
  <si>
    <t xml:space="preserve"> 120.97 km/h</t>
  </si>
  <si>
    <t xml:space="preserve"> 127.85 km/h</t>
  </si>
  <si>
    <t xml:space="preserve"> 121.28 km/h</t>
  </si>
  <si>
    <t xml:space="preserve"> 126.73 km/h</t>
  </si>
  <si>
    <t xml:space="preserve"> 120.17 km/h</t>
  </si>
  <si>
    <t xml:space="preserve"> 120.04 km/h</t>
  </si>
  <si>
    <t xml:space="preserve"> 113.52 km/h</t>
  </si>
  <si>
    <t xml:space="preserve">  99.79 km/h</t>
  </si>
  <si>
    <t>6-8</t>
  </si>
  <si>
    <t>11-13</t>
  </si>
  <si>
    <t>14-15</t>
  </si>
  <si>
    <t>17-18</t>
  </si>
  <si>
    <t>20-21</t>
  </si>
  <si>
    <t>22-23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</si>
</sst>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  <numFmt numFmtId="190" formatCode="h:mm:ss.0"/>
    <numFmt numFmtId="191" formatCode="&quot;+ &quot;\ mm:ss.0"/>
  </numFmts>
  <fonts count="6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i/>
      <sz val="8"/>
      <name val="Arial"/>
      <family val="2"/>
    </font>
    <font>
      <i/>
      <sz val="8"/>
      <name val="Calibri"/>
      <family val="2"/>
    </font>
    <font>
      <b/>
      <i/>
      <sz val="13"/>
      <color indexed="8"/>
      <name val="Calibri"/>
      <family val="2"/>
    </font>
    <font>
      <b/>
      <i/>
      <sz val="13"/>
      <name val="Calibri"/>
      <family val="2"/>
    </font>
    <font>
      <b/>
      <i/>
      <sz val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/>
    </xf>
    <xf numFmtId="49" fontId="3" fillId="7" borderId="12" xfId="0" applyNumberFormat="1" applyFont="1" applyFill="1" applyBorder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right"/>
    </xf>
    <xf numFmtId="0" fontId="3" fillId="7" borderId="14" xfId="0" applyFont="1" applyFill="1" applyBorder="1" applyAlignment="1">
      <alignment horizontal="right"/>
    </xf>
    <xf numFmtId="0" fontId="0" fillId="7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8" fillId="22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4" borderId="17" xfId="0" applyFont="1" applyFill="1" applyBorder="1" applyAlignment="1">
      <alignment/>
    </xf>
    <xf numFmtId="49" fontId="3" fillId="4" borderId="18" xfId="0" applyNumberFormat="1" applyFont="1" applyFill="1" applyBorder="1" applyAlignment="1">
      <alignment horizontal="left" indent="1"/>
    </xf>
    <xf numFmtId="0" fontId="3" fillId="4" borderId="18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7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0" fillId="24" borderId="10" xfId="0" applyNumberFormat="1" applyFill="1" applyBorder="1" applyAlignment="1">
      <alignment horizontal="center"/>
    </xf>
    <xf numFmtId="49" fontId="0" fillId="24" borderId="10" xfId="0" applyNumberFormat="1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49" fontId="2" fillId="24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49" fontId="0" fillId="24" borderId="10" xfId="0" applyNumberFormat="1" applyFill="1" applyBorder="1" applyAlignment="1">
      <alignment horizontal="right"/>
    </xf>
    <xf numFmtId="49" fontId="2" fillId="24" borderId="19" xfId="0" applyNumberFormat="1" applyFont="1" applyFill="1" applyBorder="1" applyAlignment="1">
      <alignment horizontal="right"/>
    </xf>
    <xf numFmtId="49" fontId="12" fillId="24" borderId="0" xfId="0" applyNumberFormat="1" applyFont="1" applyFill="1" applyAlignment="1">
      <alignment/>
    </xf>
    <xf numFmtId="49" fontId="13" fillId="2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24" borderId="14" xfId="0" applyNumberFormat="1" applyFont="1" applyFill="1" applyBorder="1" applyAlignment="1">
      <alignment horizontal="left" indent="1"/>
    </xf>
    <xf numFmtId="49" fontId="14" fillId="24" borderId="16" xfId="0" applyNumberFormat="1" applyFont="1" applyFill="1" applyBorder="1" applyAlignment="1">
      <alignment horizontal="right" indent="1"/>
    </xf>
    <xf numFmtId="49" fontId="14" fillId="24" borderId="18" xfId="0" applyNumberFormat="1" applyFont="1" applyFill="1" applyBorder="1" applyAlignment="1">
      <alignment horizontal="center"/>
    </xf>
    <xf numFmtId="0" fontId="2" fillId="24" borderId="0" xfId="0" applyNumberFormat="1" applyFont="1" applyFill="1" applyBorder="1" applyAlignment="1" quotePrefix="1">
      <alignment horizontal="right"/>
    </xf>
    <xf numFmtId="0" fontId="2" fillId="24" borderId="0" xfId="0" applyNumberFormat="1" applyFont="1" applyFill="1" applyBorder="1" applyAlignment="1">
      <alignment horizontal="right"/>
    </xf>
    <xf numFmtId="49" fontId="14" fillId="24" borderId="16" xfId="0" applyNumberFormat="1" applyFont="1" applyFill="1" applyBorder="1" applyAlignment="1">
      <alignment horizontal="left"/>
    </xf>
    <xf numFmtId="49" fontId="14" fillId="24" borderId="12" xfId="0" applyNumberFormat="1" applyFont="1" applyFill="1" applyBorder="1" applyAlignment="1">
      <alignment/>
    </xf>
    <xf numFmtId="49" fontId="14" fillId="24" borderId="20" xfId="0" applyNumberFormat="1" applyFont="1" applyFill="1" applyBorder="1" applyAlignment="1">
      <alignment horizontal="right"/>
    </xf>
    <xf numFmtId="49" fontId="14" fillId="24" borderId="20" xfId="0" applyNumberFormat="1" applyFont="1" applyFill="1" applyBorder="1" applyAlignment="1">
      <alignment/>
    </xf>
    <xf numFmtId="49" fontId="15" fillId="24" borderId="17" xfId="0" applyNumberFormat="1" applyFont="1" applyFill="1" applyBorder="1" applyAlignment="1">
      <alignment horizontal="left" indent="1"/>
    </xf>
    <xf numFmtId="49" fontId="16" fillId="24" borderId="18" xfId="0" applyNumberFormat="1" applyFont="1" applyFill="1" applyBorder="1" applyAlignment="1">
      <alignment horizontal="right" indent="1"/>
    </xf>
    <xf numFmtId="0" fontId="14" fillId="24" borderId="12" xfId="0" applyNumberFormat="1" applyFont="1" applyFill="1" applyBorder="1" applyAlignment="1">
      <alignment horizontal="right"/>
    </xf>
    <xf numFmtId="49" fontId="0" fillId="24" borderId="0" xfId="0" applyNumberFormat="1" applyFill="1" applyBorder="1" applyAlignment="1">
      <alignment/>
    </xf>
    <xf numFmtId="0" fontId="0" fillId="24" borderId="0" xfId="0" applyNumberForma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3" fillId="25" borderId="11" xfId="0" applyNumberFormat="1" applyFont="1" applyFill="1" applyBorder="1" applyAlignment="1">
      <alignment horizontal="right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/>
    </xf>
    <xf numFmtId="49" fontId="3" fillId="25" borderId="10" xfId="0" applyNumberFormat="1" applyFont="1" applyFill="1" applyBorder="1" applyAlignment="1">
      <alignment horizontal="left" vertical="center"/>
    </xf>
    <xf numFmtId="0" fontId="3" fillId="25" borderId="1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24" borderId="15" xfId="0" applyFont="1" applyFill="1" applyBorder="1" applyAlignment="1" quotePrefix="1">
      <alignment horizontal="right" vertical="center"/>
    </xf>
    <xf numFmtId="0" fontId="20" fillId="24" borderId="0" xfId="0" applyNumberFormat="1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24" borderId="0" xfId="0" applyNumberFormat="1" applyFill="1" applyAlignment="1">
      <alignment/>
    </xf>
    <xf numFmtId="49" fontId="24" fillId="24" borderId="0" xfId="0" applyNumberFormat="1" applyFont="1" applyFill="1" applyAlignment="1">
      <alignment/>
    </xf>
    <xf numFmtId="0" fontId="16" fillId="24" borderId="0" xfId="0" applyFont="1" applyFill="1" applyAlignment="1">
      <alignment/>
    </xf>
    <xf numFmtId="49" fontId="25" fillId="4" borderId="19" xfId="0" applyNumberFormat="1" applyFont="1" applyFill="1" applyBorder="1" applyAlignment="1">
      <alignment horizontal="center"/>
    </xf>
    <xf numFmtId="49" fontId="25" fillId="4" borderId="15" xfId="0" applyNumberFormat="1" applyFont="1" applyFill="1" applyBorder="1" applyAlignment="1">
      <alignment horizontal="center"/>
    </xf>
    <xf numFmtId="0" fontId="25" fillId="4" borderId="11" xfId="0" applyNumberFormat="1" applyFont="1" applyFill="1" applyBorder="1" applyAlignment="1">
      <alignment horizontal="center"/>
    </xf>
    <xf numFmtId="49" fontId="15" fillId="24" borderId="13" xfId="0" applyNumberFormat="1" applyFont="1" applyFill="1" applyBorder="1" applyAlignment="1">
      <alignment horizontal="center"/>
    </xf>
    <xf numFmtId="49" fontId="15" fillId="24" borderId="12" xfId="0" applyNumberFormat="1" applyFont="1" applyFill="1" applyBorder="1" applyAlignment="1">
      <alignment horizontal="center"/>
    </xf>
    <xf numFmtId="49" fontId="15" fillId="24" borderId="14" xfId="0" applyNumberFormat="1" applyFont="1" applyFill="1" applyBorder="1" applyAlignment="1">
      <alignment horizontal="center"/>
    </xf>
    <xf numFmtId="49" fontId="15" fillId="24" borderId="21" xfId="0" applyNumberFormat="1" applyFont="1" applyFill="1" applyBorder="1" applyAlignment="1">
      <alignment horizontal="center"/>
    </xf>
    <xf numFmtId="49" fontId="15" fillId="24" borderId="20" xfId="0" applyNumberFormat="1" applyFont="1" applyFill="1" applyBorder="1" applyAlignment="1">
      <alignment horizontal="center"/>
    </xf>
    <xf numFmtId="49" fontId="15" fillId="24" borderId="17" xfId="0" applyNumberFormat="1" applyFont="1" applyFill="1" applyBorder="1" applyAlignment="1">
      <alignment horizontal="center"/>
    </xf>
    <xf numFmtId="0" fontId="26" fillId="24" borderId="0" xfId="0" applyFont="1" applyFill="1" applyAlignment="1">
      <alignment/>
    </xf>
    <xf numFmtId="0" fontId="27" fillId="25" borderId="12" xfId="0" applyFont="1" applyFill="1" applyBorder="1" applyAlignment="1">
      <alignment/>
    </xf>
    <xf numFmtId="0" fontId="27" fillId="25" borderId="12" xfId="0" applyFont="1" applyFill="1" applyBorder="1" applyAlignment="1">
      <alignment horizontal="center"/>
    </xf>
    <xf numFmtId="0" fontId="27" fillId="25" borderId="12" xfId="0" applyFont="1" applyFill="1" applyBorder="1" applyAlignment="1">
      <alignment horizontal="left"/>
    </xf>
    <xf numFmtId="49" fontId="27" fillId="25" borderId="12" xfId="0" applyNumberFormat="1" applyFont="1" applyFill="1" applyBorder="1" applyAlignment="1">
      <alignment horizontal="left"/>
    </xf>
    <xf numFmtId="0" fontId="29" fillId="24" borderId="11" xfId="0" applyNumberFormat="1" applyFont="1" applyFill="1" applyBorder="1" applyAlignment="1">
      <alignment horizontal="right"/>
    </xf>
    <xf numFmtId="0" fontId="29" fillId="24" borderId="10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8" fillId="4" borderId="11" xfId="0" applyFont="1" applyFill="1" applyBorder="1" applyAlignment="1">
      <alignment horizontal="right"/>
    </xf>
    <xf numFmtId="0" fontId="28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49" fontId="28" fillId="4" borderId="10" xfId="0" applyNumberFormat="1" applyFont="1" applyFill="1" applyBorder="1" applyAlignment="1">
      <alignment horizontal="center"/>
    </xf>
    <xf numFmtId="0" fontId="28" fillId="4" borderId="10" xfId="0" applyFont="1" applyFill="1" applyBorder="1" applyAlignment="1">
      <alignment horizontal="left"/>
    </xf>
    <xf numFmtId="0" fontId="28" fillId="4" borderId="19" xfId="0" applyFont="1" applyFill="1" applyBorder="1" applyAlignment="1">
      <alignment horizontal="right"/>
    </xf>
    <xf numFmtId="49" fontId="7" fillId="2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24" borderId="11" xfId="0" applyNumberFormat="1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7" borderId="16" xfId="0" applyFont="1" applyFill="1" applyBorder="1" applyAlignment="1">
      <alignment vertical="center"/>
    </xf>
    <xf numFmtId="0" fontId="22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0" fontId="5" fillId="24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3" fillId="24" borderId="0" xfId="0" applyNumberFormat="1" applyFont="1" applyFill="1" applyAlignment="1">
      <alignment horizontal="right"/>
    </xf>
    <xf numFmtId="0" fontId="22" fillId="24" borderId="0" xfId="0" applyFont="1" applyFill="1" applyAlignment="1">
      <alignment horizontal="center"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0" fontId="1" fillId="22" borderId="11" xfId="0" applyFont="1" applyFill="1" applyBorder="1" applyAlignment="1">
      <alignment horizontal="center"/>
    </xf>
    <xf numFmtId="0" fontId="9" fillId="22" borderId="19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10" xfId="0" applyNumberFormat="1" applyFont="1" applyFill="1" applyBorder="1" applyAlignment="1">
      <alignment horizontal="right" vertical="center"/>
    </xf>
    <xf numFmtId="49" fontId="31" fillId="22" borderId="0" xfId="0" applyNumberFormat="1" applyFont="1" applyFill="1" applyAlignment="1">
      <alignment horizontal="right"/>
    </xf>
    <xf numFmtId="49" fontId="31" fillId="22" borderId="0" xfId="0" applyNumberFormat="1" applyFont="1" applyFill="1" applyAlignment="1">
      <alignment horizontal="center"/>
    </xf>
    <xf numFmtId="49" fontId="31" fillId="22" borderId="0" xfId="0" applyNumberFormat="1" applyFont="1" applyFill="1" applyAlignment="1">
      <alignment/>
    </xf>
    <xf numFmtId="49" fontId="31" fillId="22" borderId="0" xfId="0" applyNumberFormat="1" applyFont="1" applyFill="1" applyAlignment="1">
      <alignment horizontal="left"/>
    </xf>
    <xf numFmtId="49" fontId="33" fillId="22" borderId="0" xfId="0" applyNumberFormat="1" applyFont="1" applyFill="1" applyAlignment="1">
      <alignment horizontal="right"/>
    </xf>
    <xf numFmtId="49" fontId="33" fillId="22" borderId="0" xfId="0" applyNumberFormat="1" applyFont="1" applyFill="1" applyAlignment="1">
      <alignment horizontal="center"/>
    </xf>
    <xf numFmtId="49" fontId="33" fillId="22" borderId="0" xfId="0" applyNumberFormat="1" applyFont="1" applyFill="1" applyAlignment="1">
      <alignment/>
    </xf>
    <xf numFmtId="49" fontId="33" fillId="22" borderId="0" xfId="0" applyNumberFormat="1" applyFont="1" applyFill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49" fontId="31" fillId="4" borderId="0" xfId="0" applyNumberFormat="1" applyFont="1" applyFill="1" applyAlignment="1">
      <alignment horizontal="right"/>
    </xf>
    <xf numFmtId="49" fontId="31" fillId="4" borderId="0" xfId="0" applyNumberFormat="1" applyFont="1" applyFill="1" applyAlignment="1">
      <alignment horizontal="center"/>
    </xf>
    <xf numFmtId="49" fontId="31" fillId="4" borderId="0" xfId="0" applyNumberFormat="1" applyFont="1" applyFill="1" applyAlignment="1">
      <alignment/>
    </xf>
    <xf numFmtId="49" fontId="31" fillId="4" borderId="0" xfId="0" applyNumberFormat="1" applyFont="1" applyFill="1" applyAlignment="1">
      <alignment horizontal="left"/>
    </xf>
    <xf numFmtId="49" fontId="33" fillId="4" borderId="0" xfId="0" applyNumberFormat="1" applyFont="1" applyFill="1" applyAlignment="1">
      <alignment horizontal="right"/>
    </xf>
    <xf numFmtId="49" fontId="33" fillId="4" borderId="0" xfId="0" applyNumberFormat="1" applyFont="1" applyFill="1" applyAlignment="1">
      <alignment horizontal="center"/>
    </xf>
    <xf numFmtId="49" fontId="33" fillId="4" borderId="0" xfId="0" applyNumberFormat="1" applyFont="1" applyFill="1" applyAlignment="1">
      <alignment/>
    </xf>
    <xf numFmtId="49" fontId="33" fillId="4" borderId="0" xfId="0" applyNumberFormat="1" applyFont="1" applyFill="1" applyAlignment="1">
      <alignment horizontal="left"/>
    </xf>
    <xf numFmtId="0" fontId="16" fillId="24" borderId="0" xfId="0" applyFont="1" applyFill="1" applyAlignment="1">
      <alignment/>
    </xf>
    <xf numFmtId="0" fontId="25" fillId="4" borderId="12" xfId="0" applyFont="1" applyFill="1" applyBorder="1" applyAlignment="1">
      <alignment horizontal="right"/>
    </xf>
    <xf numFmtId="0" fontId="16" fillId="4" borderId="20" xfId="0" applyFont="1" applyFill="1" applyBorder="1" applyAlignment="1">
      <alignment/>
    </xf>
    <xf numFmtId="0" fontId="26" fillId="24" borderId="0" xfId="0" applyFont="1" applyFill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34" fillId="4" borderId="10" xfId="0" applyFont="1" applyFill="1" applyBorder="1" applyAlignment="1">
      <alignment horizontal="right"/>
    </xf>
    <xf numFmtId="0" fontId="26" fillId="0" borderId="0" xfId="0" applyFont="1" applyAlignment="1">
      <alignment/>
    </xf>
    <xf numFmtId="49" fontId="1" fillId="24" borderId="0" xfId="0" applyNumberFormat="1" applyFont="1" applyFill="1" applyAlignment="1">
      <alignment horizontal="center"/>
    </xf>
    <xf numFmtId="49" fontId="19" fillId="24" borderId="0" xfId="0" applyNumberFormat="1" applyFont="1" applyFill="1" applyAlignment="1">
      <alignment horizontal="center"/>
    </xf>
    <xf numFmtId="49" fontId="34" fillId="0" borderId="0" xfId="0" applyNumberFormat="1" applyFont="1" applyAlignment="1">
      <alignment horizontal="right"/>
    </xf>
    <xf numFmtId="49" fontId="2" fillId="22" borderId="17" xfId="0" applyNumberFormat="1" applyFont="1" applyFill="1" applyBorder="1" applyAlignment="1">
      <alignment horizontal="center"/>
    </xf>
    <xf numFmtId="49" fontId="2" fillId="22" borderId="18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49" fontId="2" fillId="24" borderId="22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3" fillId="22" borderId="16" xfId="0" applyNumberFormat="1" applyFont="1" applyFill="1" applyBorder="1" applyAlignment="1">
      <alignment horizontal="center"/>
    </xf>
    <xf numFmtId="49" fontId="6" fillId="22" borderId="18" xfId="0" applyNumberFormat="1" applyFont="1" applyFill="1" applyBorder="1" applyAlignment="1">
      <alignment horizontal="center"/>
    </xf>
    <xf numFmtId="49" fontId="3" fillId="22" borderId="22" xfId="0" applyNumberFormat="1" applyFont="1" applyFill="1" applyBorder="1" applyAlignment="1">
      <alignment horizontal="center"/>
    </xf>
    <xf numFmtId="0" fontId="0" fillId="24" borderId="0" xfId="0" applyFill="1" applyAlignment="1">
      <alignment horizontal="right"/>
    </xf>
    <xf numFmtId="0" fontId="26" fillId="24" borderId="0" xfId="0" applyFont="1" applyFill="1" applyAlignment="1">
      <alignment horizontal="right"/>
    </xf>
    <xf numFmtId="0" fontId="0" fillId="24" borderId="0" xfId="0" applyFill="1" applyAlignment="1">
      <alignment horizontal="left"/>
    </xf>
    <xf numFmtId="0" fontId="4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33" fillId="24" borderId="0" xfId="0" applyFont="1" applyFill="1" applyAlignment="1">
      <alignment horizontal="right"/>
    </xf>
    <xf numFmtId="0" fontId="22" fillId="24" borderId="0" xfId="0" applyFont="1" applyFill="1" applyAlignment="1">
      <alignment/>
    </xf>
    <xf numFmtId="0" fontId="30" fillId="24" borderId="0" xfId="0" applyFont="1" applyFill="1" applyAlignment="1">
      <alignment horizontal="left"/>
    </xf>
    <xf numFmtId="49" fontId="28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6" fillId="24" borderId="0" xfId="0" applyNumberFormat="1" applyFont="1" applyFill="1" applyAlignment="1">
      <alignment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14" fillId="24" borderId="13" xfId="0" applyNumberFormat="1" applyFont="1" applyFill="1" applyBorder="1" applyAlignment="1">
      <alignment horizontal="left" indent="1"/>
    </xf>
    <xf numFmtId="49" fontId="14" fillId="24" borderId="14" xfId="0" applyNumberFormat="1" applyFont="1" applyFill="1" applyBorder="1" applyAlignment="1">
      <alignment horizontal="right" indent="1"/>
    </xf>
    <xf numFmtId="49" fontId="14" fillId="24" borderId="21" xfId="0" applyNumberFormat="1" applyFont="1" applyFill="1" applyBorder="1" applyAlignment="1">
      <alignment horizontal="left" indent="1"/>
    </xf>
    <xf numFmtId="49" fontId="25" fillId="24" borderId="17" xfId="0" applyNumberFormat="1" applyFont="1" applyFill="1" applyBorder="1" applyAlignment="1">
      <alignment horizontal="right" indent="1"/>
    </xf>
    <xf numFmtId="49" fontId="37" fillId="24" borderId="0" xfId="0" applyNumberFormat="1" applyFont="1" applyFill="1" applyAlignment="1">
      <alignment horizontal="right"/>
    </xf>
    <xf numFmtId="0" fontId="17" fillId="25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24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8" fillId="24" borderId="15" xfId="0" applyFont="1" applyFill="1" applyBorder="1" applyAlignment="1">
      <alignment horizontal="right" vertical="center"/>
    </xf>
    <xf numFmtId="0" fontId="32" fillId="24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1" fontId="31" fillId="24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29" fillId="0" borderId="0" xfId="0" applyFont="1" applyAlignment="1">
      <alignment/>
    </xf>
    <xf numFmtId="0" fontId="32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0" fontId="55" fillId="22" borderId="0" xfId="0" applyNumberFormat="1" applyFont="1" applyFill="1" applyAlignment="1">
      <alignment horizontal="right"/>
    </xf>
    <xf numFmtId="0" fontId="56" fillId="22" borderId="0" xfId="0" applyNumberFormat="1" applyFont="1" applyFill="1" applyAlignment="1">
      <alignment horizontal="left"/>
    </xf>
    <xf numFmtId="0" fontId="57" fillId="22" borderId="0" xfId="0" applyFont="1" applyFill="1" applyAlignment="1">
      <alignment horizontal="center"/>
    </xf>
    <xf numFmtId="0" fontId="57" fillId="22" borderId="0" xfId="0" applyFont="1" applyFill="1" applyAlignment="1">
      <alignment/>
    </xf>
    <xf numFmtId="0" fontId="56" fillId="22" borderId="0" xfId="0" applyFont="1" applyFill="1" applyAlignment="1">
      <alignment horizontal="left"/>
    </xf>
    <xf numFmtId="0" fontId="54" fillId="4" borderId="0" xfId="0" applyFont="1" applyFill="1" applyAlignment="1">
      <alignment/>
    </xf>
    <xf numFmtId="0" fontId="29" fillId="4" borderId="0" xfId="0" applyFont="1" applyFill="1" applyAlignment="1">
      <alignment/>
    </xf>
    <xf numFmtId="1" fontId="57" fillId="4" borderId="0" xfId="0" applyNumberFormat="1" applyFont="1" applyFill="1" applyAlignment="1">
      <alignment horizontal="center"/>
    </xf>
    <xf numFmtId="0" fontId="22" fillId="4" borderId="0" xfId="0" applyFont="1" applyFill="1" applyAlignment="1">
      <alignment/>
    </xf>
    <xf numFmtId="1" fontId="22" fillId="4" borderId="0" xfId="0" applyNumberFormat="1" applyFont="1" applyFill="1" applyAlignment="1">
      <alignment horizontal="center"/>
    </xf>
    <xf numFmtId="1" fontId="31" fillId="24" borderId="0" xfId="0" applyNumberFormat="1" applyFont="1" applyFill="1" applyAlignment="1" quotePrefix="1">
      <alignment horizontal="center"/>
    </xf>
    <xf numFmtId="0" fontId="32" fillId="0" borderId="0" xfId="0" applyFont="1" applyAlignment="1">
      <alignment/>
    </xf>
    <xf numFmtId="0" fontId="23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center"/>
    </xf>
    <xf numFmtId="0" fontId="29" fillId="24" borderId="10" xfId="0" applyNumberFormat="1" applyFont="1" applyFill="1" applyBorder="1" applyAlignment="1">
      <alignment horizontal="right"/>
    </xf>
    <xf numFmtId="0" fontId="27" fillId="25" borderId="11" xfId="0" applyFont="1" applyFill="1" applyBorder="1" applyAlignment="1">
      <alignment horizontal="right"/>
    </xf>
    <xf numFmtId="0" fontId="27" fillId="25" borderId="10" xfId="0" applyFont="1" applyFill="1" applyBorder="1" applyAlignment="1">
      <alignment horizontal="right"/>
    </xf>
    <xf numFmtId="2" fontId="28" fillId="24" borderId="19" xfId="0" applyNumberFormat="1" applyFont="1" applyFill="1" applyBorder="1" applyAlignment="1">
      <alignment horizontal="right"/>
    </xf>
    <xf numFmtId="2" fontId="28" fillId="25" borderId="14" xfId="0" applyNumberFormat="1" applyFont="1" applyFill="1" applyBorder="1" applyAlignment="1">
      <alignment horizontal="right"/>
    </xf>
    <xf numFmtId="1" fontId="58" fillId="22" borderId="0" xfId="0" applyNumberFormat="1" applyFont="1" applyFill="1" applyAlignment="1">
      <alignment horizontal="center"/>
    </xf>
    <xf numFmtId="0" fontId="27" fillId="25" borderId="13" xfId="0" applyFont="1" applyFill="1" applyBorder="1" applyAlignment="1">
      <alignment horizontal="right"/>
    </xf>
    <xf numFmtId="0" fontId="27" fillId="25" borderId="12" xfId="0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7" fillId="24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7" borderId="22" xfId="0" applyFont="1" applyFill="1" applyBorder="1" applyAlignment="1">
      <alignment horizontal="center" vertical="center"/>
    </xf>
    <xf numFmtId="49" fontId="3" fillId="22" borderId="13" xfId="0" applyNumberFormat="1" applyFont="1" applyFill="1" applyBorder="1" applyAlignment="1">
      <alignment horizontal="center"/>
    </xf>
    <xf numFmtId="49" fontId="3" fillId="22" borderId="23" xfId="0" applyNumberFormat="1" applyFont="1" applyFill="1" applyBorder="1" applyAlignment="1">
      <alignment horizontal="center"/>
    </xf>
    <xf numFmtId="49" fontId="6" fillId="22" borderId="23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left" indent="1"/>
    </xf>
    <xf numFmtId="49" fontId="14" fillId="0" borderId="18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right"/>
    </xf>
    <xf numFmtId="49" fontId="14" fillId="0" borderId="20" xfId="0" applyNumberFormat="1" applyFont="1" applyFill="1" applyBorder="1" applyAlignment="1">
      <alignment/>
    </xf>
    <xf numFmtId="49" fontId="15" fillId="0" borderId="21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left" indent="1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3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49" fontId="14" fillId="0" borderId="21" xfId="0" applyNumberFormat="1" applyFont="1" applyFill="1" applyBorder="1" applyAlignment="1">
      <alignment horizontal="left" indent="1"/>
    </xf>
    <xf numFmtId="49" fontId="25" fillId="0" borderId="17" xfId="0" applyNumberFormat="1" applyFont="1" applyFill="1" applyBorder="1" applyAlignment="1">
      <alignment horizontal="right" indent="1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0" fillId="24" borderId="0" xfId="0" applyFont="1" applyFill="1" applyAlignment="1">
      <alignment vertical="center"/>
    </xf>
    <xf numFmtId="0" fontId="60" fillId="24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49" fontId="61" fillId="0" borderId="11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12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12" fillId="0" borderId="0" xfId="0" applyNumberFormat="1" applyFont="1" applyAlignment="1">
      <alignment vertical="center"/>
    </xf>
    <xf numFmtId="190" fontId="2" fillId="0" borderId="0" xfId="0" applyNumberFormat="1" applyFont="1" applyAlignment="1">
      <alignment/>
    </xf>
    <xf numFmtId="0" fontId="17" fillId="0" borderId="15" xfId="0" applyFont="1" applyFill="1" applyBorder="1" applyAlignment="1">
      <alignment horizontal="center" vertical="center"/>
    </xf>
    <xf numFmtId="0" fontId="62" fillId="24" borderId="0" xfId="0" applyNumberFormat="1" applyFont="1" applyFill="1" applyAlignment="1">
      <alignment/>
    </xf>
    <xf numFmtId="0" fontId="63" fillId="24" borderId="0" xfId="0" applyNumberFormat="1" applyFont="1" applyFill="1" applyAlignment="1">
      <alignment horizontal="left"/>
    </xf>
    <xf numFmtId="0" fontId="63" fillId="24" borderId="0" xfId="0" applyFont="1" applyFill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2" fontId="64" fillId="24" borderId="19" xfId="0" applyNumberFormat="1" applyFont="1" applyFill="1" applyBorder="1" applyAlignment="1">
      <alignment horizontal="right"/>
    </xf>
    <xf numFmtId="49" fontId="6" fillId="22" borderId="2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22" borderId="2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/>
    </xf>
    <xf numFmtId="16" fontId="55" fillId="22" borderId="0" xfId="0" applyNumberFormat="1" applyFont="1" applyFill="1" applyAlignment="1" quotePrefix="1">
      <alignment horizontal="right"/>
    </xf>
    <xf numFmtId="0" fontId="55" fillId="22" borderId="0" xfId="0" applyNumberFormat="1" applyFont="1" applyFill="1" applyAlignment="1" quotePrefix="1">
      <alignment horizontal="right"/>
    </xf>
    <xf numFmtId="49" fontId="19" fillId="24" borderId="0" xfId="0" applyNumberFormat="1" applyFont="1" applyFill="1" applyAlignment="1">
      <alignment horizontal="center" vertical="center"/>
    </xf>
    <xf numFmtId="0" fontId="19" fillId="24" borderId="0" xfId="0" applyNumberFormat="1" applyFont="1" applyFill="1" applyAlignment="1">
      <alignment horizontal="center" vertical="center"/>
    </xf>
    <xf numFmtId="0" fontId="25" fillId="4" borderId="11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49" fontId="7" fillId="24" borderId="0" xfId="0" applyNumberFormat="1" applyFont="1" applyFill="1" applyAlignment="1">
      <alignment horizontal="center"/>
    </xf>
    <xf numFmtId="0" fontId="7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center"/>
    </xf>
    <xf numFmtId="0" fontId="1" fillId="24" borderId="0" xfId="0" applyNumberFormat="1" applyFont="1" applyFill="1" applyAlignment="1">
      <alignment horizontal="center"/>
    </xf>
    <xf numFmtId="49" fontId="7" fillId="24" borderId="0" xfId="0" applyNumberFormat="1" applyFont="1" applyFill="1" applyAlignment="1">
      <alignment horizontal="center"/>
    </xf>
    <xf numFmtId="0" fontId="12" fillId="24" borderId="0" xfId="0" applyFont="1" applyFill="1" applyAlignment="1">
      <alignment/>
    </xf>
    <xf numFmtId="49" fontId="2" fillId="24" borderId="0" xfId="0" applyNumberFormat="1" applyFont="1" applyFill="1" applyAlignment="1">
      <alignment horizontal="center"/>
    </xf>
    <xf numFmtId="49" fontId="18" fillId="24" borderId="0" xfId="0" applyNumberFormat="1" applyFont="1" applyFill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8" fillId="22" borderId="19" xfId="0" applyFont="1" applyFill="1" applyBorder="1" applyAlignment="1">
      <alignment horizontal="center"/>
    </xf>
    <xf numFmtId="0" fontId="7" fillId="24" borderId="0" xfId="0" applyNumberFormat="1" applyFont="1" applyFill="1" applyAlignment="1">
      <alignment horizontal="center"/>
    </xf>
    <xf numFmtId="0" fontId="54" fillId="2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">
      <pane ySplit="7" topLeftCell="BM47" activePane="bottomLeft" state="frozen"/>
      <selection pane="topLeft" activeCell="A1" sqref="A1"/>
      <selection pane="bottomLeft" activeCell="H60" activeCellId="1" sqref="B60:E60 H60"/>
    </sheetView>
  </sheetViews>
  <sheetFormatPr defaultColWidth="9.140625" defaultRowHeight="12.75"/>
  <cols>
    <col min="1" max="1" width="3.7109375" style="267" customWidth="1"/>
    <col min="2" max="2" width="5.140625" style="62" customWidth="1"/>
    <col min="3" max="3" width="8.421875" style="63" customWidth="1"/>
    <col min="4" max="4" width="22.421875" style="56" bestFit="1" customWidth="1"/>
    <col min="5" max="5" width="20.7109375" style="56" bestFit="1" customWidth="1"/>
    <col min="6" max="6" width="9.28125" style="56" bestFit="1" customWidth="1"/>
    <col min="7" max="7" width="32.28125" style="56" bestFit="1" customWidth="1"/>
    <col min="8" max="8" width="22.8515625" style="56" bestFit="1" customWidth="1"/>
    <col min="9" max="16384" width="9.140625" style="56" customWidth="1"/>
  </cols>
  <sheetData>
    <row r="1" spans="1:7" ht="14.25" customHeight="1">
      <c r="A1" s="286" t="s">
        <v>321</v>
      </c>
      <c r="B1" s="286"/>
      <c r="C1" s="286"/>
      <c r="D1" s="286"/>
      <c r="E1" s="286"/>
      <c r="F1" s="286"/>
      <c r="G1" s="286"/>
    </row>
    <row r="2" spans="1:9" ht="13.5" customHeight="1">
      <c r="A2" s="286" t="s">
        <v>322</v>
      </c>
      <c r="B2" s="286"/>
      <c r="C2" s="286"/>
      <c r="D2" s="286"/>
      <c r="E2" s="286"/>
      <c r="F2" s="286"/>
      <c r="G2" s="286"/>
      <c r="H2" s="200" t="s">
        <v>304</v>
      </c>
      <c r="I2" s="233" t="s">
        <v>422</v>
      </c>
    </row>
    <row r="3" spans="1:9" ht="13.5" customHeight="1">
      <c r="A3" s="286" t="s">
        <v>323</v>
      </c>
      <c r="B3" s="286"/>
      <c r="C3" s="286"/>
      <c r="D3" s="286"/>
      <c r="E3" s="286"/>
      <c r="F3" s="286"/>
      <c r="G3" s="286"/>
      <c r="H3" s="200" t="s">
        <v>211</v>
      </c>
      <c r="I3" s="233" t="s">
        <v>423</v>
      </c>
    </row>
    <row r="4" spans="1:9" ht="13.5" customHeight="1">
      <c r="A4" s="265"/>
      <c r="B4" s="53"/>
      <c r="C4" s="54"/>
      <c r="D4" s="55"/>
      <c r="E4" s="55"/>
      <c r="F4" s="55"/>
      <c r="G4" s="55"/>
      <c r="H4" s="64" t="s">
        <v>106</v>
      </c>
      <c r="I4" s="233" t="s">
        <v>409</v>
      </c>
    </row>
    <row r="5" spans="1:9" ht="13.5" customHeight="1">
      <c r="A5" s="266"/>
      <c r="B5" s="55"/>
      <c r="C5" s="55"/>
      <c r="D5" s="55"/>
      <c r="E5" s="55"/>
      <c r="F5" s="55"/>
      <c r="G5" s="55"/>
      <c r="H5" s="64" t="s">
        <v>87</v>
      </c>
      <c r="I5" s="233" t="s">
        <v>410</v>
      </c>
    </row>
    <row r="6" spans="1:9" ht="13.5" customHeight="1">
      <c r="A6" s="265"/>
      <c r="B6" s="65" t="s">
        <v>49</v>
      </c>
      <c r="C6" s="66"/>
      <c r="D6" s="67"/>
      <c r="E6" s="55"/>
      <c r="F6" s="55"/>
      <c r="G6" s="55"/>
      <c r="H6" s="64" t="s">
        <v>88</v>
      </c>
      <c r="I6" s="233" t="s">
        <v>408</v>
      </c>
    </row>
    <row r="7" spans="2:9" ht="12.75">
      <c r="B7" s="57" t="s">
        <v>50</v>
      </c>
      <c r="C7" s="58" t="s">
        <v>51</v>
      </c>
      <c r="D7" s="59" t="s">
        <v>52</v>
      </c>
      <c r="E7" s="60" t="s">
        <v>53</v>
      </c>
      <c r="F7" s="58"/>
      <c r="G7" s="59" t="s">
        <v>54</v>
      </c>
      <c r="H7" s="59" t="s">
        <v>55</v>
      </c>
      <c r="I7" s="61" t="s">
        <v>56</v>
      </c>
    </row>
    <row r="8" spans="1:9" ht="15" customHeight="1">
      <c r="A8" s="268" t="s">
        <v>89</v>
      </c>
      <c r="B8" s="71">
        <v>1</v>
      </c>
      <c r="C8" s="72" t="s">
        <v>108</v>
      </c>
      <c r="D8" s="73" t="s">
        <v>0</v>
      </c>
      <c r="E8" s="73" t="s">
        <v>156</v>
      </c>
      <c r="F8" s="72" t="s">
        <v>83</v>
      </c>
      <c r="G8" s="73" t="s">
        <v>104</v>
      </c>
      <c r="H8" s="73" t="s">
        <v>282</v>
      </c>
      <c r="I8" s="74" t="s">
        <v>324</v>
      </c>
    </row>
    <row r="9" spans="1:9" ht="15.75" customHeight="1">
      <c r="A9" s="268" t="s">
        <v>90</v>
      </c>
      <c r="B9" s="71">
        <v>2</v>
      </c>
      <c r="C9" s="72" t="s">
        <v>107</v>
      </c>
      <c r="D9" s="73" t="s">
        <v>325</v>
      </c>
      <c r="E9" s="73" t="s">
        <v>326</v>
      </c>
      <c r="F9" s="72" t="s">
        <v>83</v>
      </c>
      <c r="G9" s="73" t="s">
        <v>20</v>
      </c>
      <c r="H9" s="73" t="s">
        <v>327</v>
      </c>
      <c r="I9" s="74" t="s">
        <v>305</v>
      </c>
    </row>
    <row r="10" spans="1:9" ht="15" customHeight="1">
      <c r="A10" s="268" t="s">
        <v>91</v>
      </c>
      <c r="B10" s="71">
        <v>3</v>
      </c>
      <c r="C10" s="72" t="s">
        <v>123</v>
      </c>
      <c r="D10" s="73" t="s">
        <v>315</v>
      </c>
      <c r="E10" s="73" t="s">
        <v>1</v>
      </c>
      <c r="F10" s="72" t="s">
        <v>83</v>
      </c>
      <c r="G10" s="73" t="s">
        <v>130</v>
      </c>
      <c r="H10" s="73" t="s">
        <v>292</v>
      </c>
      <c r="I10" s="74" t="s">
        <v>328</v>
      </c>
    </row>
    <row r="11" spans="1:9" ht="15" customHeight="1">
      <c r="A11" s="268" t="s">
        <v>92</v>
      </c>
      <c r="B11" s="71">
        <v>4</v>
      </c>
      <c r="C11" s="72" t="s">
        <v>123</v>
      </c>
      <c r="D11" s="73" t="s">
        <v>135</v>
      </c>
      <c r="E11" s="73" t="s">
        <v>312</v>
      </c>
      <c r="F11" s="72" t="s">
        <v>83</v>
      </c>
      <c r="G11" s="73" t="s">
        <v>130</v>
      </c>
      <c r="H11" s="73" t="s">
        <v>2</v>
      </c>
      <c r="I11" s="74" t="s">
        <v>329</v>
      </c>
    </row>
    <row r="12" spans="1:9" ht="15" customHeight="1">
      <c r="A12" s="268" t="s">
        <v>93</v>
      </c>
      <c r="B12" s="71">
        <v>5</v>
      </c>
      <c r="C12" s="72" t="s">
        <v>123</v>
      </c>
      <c r="D12" s="73" t="s">
        <v>287</v>
      </c>
      <c r="E12" s="73" t="s">
        <v>307</v>
      </c>
      <c r="F12" s="72" t="s">
        <v>247</v>
      </c>
      <c r="G12" s="73" t="s">
        <v>124</v>
      </c>
      <c r="H12" s="73" t="s">
        <v>128</v>
      </c>
      <c r="I12" s="74" t="s">
        <v>281</v>
      </c>
    </row>
    <row r="13" spans="1:9" ht="15" customHeight="1">
      <c r="A13" s="268" t="s">
        <v>94</v>
      </c>
      <c r="B13" s="71">
        <v>6</v>
      </c>
      <c r="C13" s="72" t="s">
        <v>123</v>
      </c>
      <c r="D13" s="73" t="s">
        <v>3</v>
      </c>
      <c r="E13" s="73" t="s">
        <v>4</v>
      </c>
      <c r="F13" s="72" t="s">
        <v>247</v>
      </c>
      <c r="G13" s="73" t="s">
        <v>124</v>
      </c>
      <c r="H13" s="73" t="s">
        <v>128</v>
      </c>
      <c r="I13" s="74" t="s">
        <v>330</v>
      </c>
    </row>
    <row r="14" spans="1:9" ht="15" customHeight="1">
      <c r="A14" s="268" t="s">
        <v>95</v>
      </c>
      <c r="B14" s="71">
        <v>7</v>
      </c>
      <c r="C14" s="72" t="s">
        <v>123</v>
      </c>
      <c r="D14" s="73" t="s">
        <v>7</v>
      </c>
      <c r="E14" s="73" t="s">
        <v>190</v>
      </c>
      <c r="F14" s="72" t="s">
        <v>83</v>
      </c>
      <c r="G14" s="73" t="s">
        <v>130</v>
      </c>
      <c r="H14" s="73" t="s">
        <v>128</v>
      </c>
      <c r="I14" s="74" t="s">
        <v>331</v>
      </c>
    </row>
    <row r="15" spans="1:9" ht="15" customHeight="1">
      <c r="A15" s="268" t="s">
        <v>96</v>
      </c>
      <c r="B15" s="71">
        <v>8</v>
      </c>
      <c r="C15" s="72" t="s">
        <v>123</v>
      </c>
      <c r="D15" s="73" t="s">
        <v>295</v>
      </c>
      <c r="E15" s="73" t="s">
        <v>296</v>
      </c>
      <c r="F15" s="72" t="s">
        <v>83</v>
      </c>
      <c r="G15" s="73" t="s">
        <v>9</v>
      </c>
      <c r="H15" s="73" t="s">
        <v>332</v>
      </c>
      <c r="I15" s="74" t="s">
        <v>333</v>
      </c>
    </row>
    <row r="16" spans="1:9" ht="15" customHeight="1">
      <c r="A16" s="268" t="s">
        <v>97</v>
      </c>
      <c r="B16" s="71">
        <v>9</v>
      </c>
      <c r="C16" s="72" t="s">
        <v>123</v>
      </c>
      <c r="D16" s="73" t="s">
        <v>294</v>
      </c>
      <c r="E16" s="73" t="s">
        <v>5</v>
      </c>
      <c r="F16" s="72" t="s">
        <v>6</v>
      </c>
      <c r="G16" s="73" t="s">
        <v>124</v>
      </c>
      <c r="H16" s="73" t="s">
        <v>291</v>
      </c>
      <c r="I16" s="74" t="s">
        <v>303</v>
      </c>
    </row>
    <row r="17" spans="1:9" ht="15" customHeight="1">
      <c r="A17" s="268" t="s">
        <v>98</v>
      </c>
      <c r="B17" s="71">
        <v>10</v>
      </c>
      <c r="C17" s="72" t="s">
        <v>198</v>
      </c>
      <c r="D17" s="73" t="s">
        <v>85</v>
      </c>
      <c r="E17" s="73" t="s">
        <v>121</v>
      </c>
      <c r="F17" s="72" t="s">
        <v>83</v>
      </c>
      <c r="G17" s="73" t="s">
        <v>86</v>
      </c>
      <c r="H17" s="73" t="s">
        <v>8</v>
      </c>
      <c r="I17" s="74" t="s">
        <v>334</v>
      </c>
    </row>
    <row r="18" spans="1:9" ht="15" customHeight="1">
      <c r="A18" s="268" t="s">
        <v>99</v>
      </c>
      <c r="B18" s="71">
        <v>11</v>
      </c>
      <c r="C18" s="72" t="s">
        <v>123</v>
      </c>
      <c r="D18" s="73" t="s">
        <v>255</v>
      </c>
      <c r="E18" s="73" t="s">
        <v>256</v>
      </c>
      <c r="F18" s="72" t="s">
        <v>83</v>
      </c>
      <c r="G18" s="73" t="s">
        <v>166</v>
      </c>
      <c r="H18" s="73" t="s">
        <v>128</v>
      </c>
      <c r="I18" s="74" t="s">
        <v>335</v>
      </c>
    </row>
    <row r="19" spans="1:9" ht="15" customHeight="1">
      <c r="A19" s="268" t="s">
        <v>100</v>
      </c>
      <c r="B19" s="71">
        <v>12</v>
      </c>
      <c r="C19" s="72" t="s">
        <v>107</v>
      </c>
      <c r="D19" s="73" t="s">
        <v>336</v>
      </c>
      <c r="E19" s="73" t="s">
        <v>337</v>
      </c>
      <c r="F19" s="72" t="s">
        <v>83</v>
      </c>
      <c r="G19" s="73" t="s">
        <v>20</v>
      </c>
      <c r="H19" s="73" t="s">
        <v>338</v>
      </c>
      <c r="I19" s="74" t="s">
        <v>302</v>
      </c>
    </row>
    <row r="20" spans="1:9" ht="15" customHeight="1">
      <c r="A20" s="268" t="s">
        <v>101</v>
      </c>
      <c r="B20" s="71">
        <v>14</v>
      </c>
      <c r="C20" s="72" t="s">
        <v>123</v>
      </c>
      <c r="D20" s="73" t="s">
        <v>339</v>
      </c>
      <c r="E20" s="73" t="s">
        <v>340</v>
      </c>
      <c r="F20" s="72" t="s">
        <v>83</v>
      </c>
      <c r="G20" s="73" t="s">
        <v>20</v>
      </c>
      <c r="H20" s="73" t="s">
        <v>128</v>
      </c>
      <c r="I20" s="74" t="s">
        <v>341</v>
      </c>
    </row>
    <row r="21" spans="1:9" ht="15" customHeight="1">
      <c r="A21" s="268" t="s">
        <v>102</v>
      </c>
      <c r="B21" s="71">
        <v>15</v>
      </c>
      <c r="C21" s="72" t="s">
        <v>115</v>
      </c>
      <c r="D21" s="73" t="s">
        <v>342</v>
      </c>
      <c r="E21" s="73" t="s">
        <v>343</v>
      </c>
      <c r="F21" s="72" t="s">
        <v>344</v>
      </c>
      <c r="G21" s="73" t="s">
        <v>10</v>
      </c>
      <c r="H21" s="73" t="s">
        <v>116</v>
      </c>
      <c r="I21" s="74" t="s">
        <v>345</v>
      </c>
    </row>
    <row r="22" spans="1:9" ht="15" customHeight="1">
      <c r="A22" s="268" t="s">
        <v>110</v>
      </c>
      <c r="B22" s="71">
        <v>16</v>
      </c>
      <c r="C22" s="72" t="s">
        <v>115</v>
      </c>
      <c r="D22" s="73" t="s">
        <v>309</v>
      </c>
      <c r="E22" s="73" t="s">
        <v>11</v>
      </c>
      <c r="F22" s="72" t="s">
        <v>83</v>
      </c>
      <c r="G22" s="73" t="s">
        <v>12</v>
      </c>
      <c r="H22" s="73" t="s">
        <v>116</v>
      </c>
      <c r="I22" s="74" t="s">
        <v>279</v>
      </c>
    </row>
    <row r="23" spans="1:9" ht="15" customHeight="1">
      <c r="A23" s="268" t="s">
        <v>111</v>
      </c>
      <c r="B23" s="71">
        <v>17</v>
      </c>
      <c r="C23" s="72" t="s">
        <v>115</v>
      </c>
      <c r="D23" s="73" t="s">
        <v>310</v>
      </c>
      <c r="E23" s="73" t="s">
        <v>416</v>
      </c>
      <c r="F23" s="72" t="s">
        <v>83</v>
      </c>
      <c r="G23" s="73" t="s">
        <v>166</v>
      </c>
      <c r="H23" s="73" t="s">
        <v>116</v>
      </c>
      <c r="I23" s="74" t="s">
        <v>346</v>
      </c>
    </row>
    <row r="24" spans="1:9" ht="15" customHeight="1">
      <c r="A24" s="268" t="s">
        <v>112</v>
      </c>
      <c r="B24" s="71">
        <v>18</v>
      </c>
      <c r="C24" s="72" t="s">
        <v>115</v>
      </c>
      <c r="D24" s="73" t="s">
        <v>193</v>
      </c>
      <c r="E24" s="73" t="s">
        <v>418</v>
      </c>
      <c r="F24" s="72" t="s">
        <v>83</v>
      </c>
      <c r="G24" s="73" t="s">
        <v>105</v>
      </c>
      <c r="H24" s="73" t="s">
        <v>116</v>
      </c>
      <c r="I24" s="74" t="s">
        <v>280</v>
      </c>
    </row>
    <row r="25" spans="1:9" ht="15" customHeight="1">
      <c r="A25" s="268" t="s">
        <v>113</v>
      </c>
      <c r="B25" s="71">
        <v>19</v>
      </c>
      <c r="C25" s="72" t="s">
        <v>115</v>
      </c>
      <c r="D25" s="73" t="s">
        <v>118</v>
      </c>
      <c r="E25" s="73" t="s">
        <v>13</v>
      </c>
      <c r="F25" s="72" t="s">
        <v>83</v>
      </c>
      <c r="G25" s="73" t="s">
        <v>84</v>
      </c>
      <c r="H25" s="73" t="s">
        <v>347</v>
      </c>
      <c r="I25" s="74" t="s">
        <v>348</v>
      </c>
    </row>
    <row r="26" spans="1:9" ht="15" customHeight="1">
      <c r="A26" s="268" t="s">
        <v>114</v>
      </c>
      <c r="B26" s="71">
        <v>20</v>
      </c>
      <c r="C26" s="72" t="s">
        <v>115</v>
      </c>
      <c r="D26" s="73" t="s">
        <v>15</v>
      </c>
      <c r="E26" s="73" t="s">
        <v>16</v>
      </c>
      <c r="F26" s="72" t="s">
        <v>83</v>
      </c>
      <c r="G26" s="73" t="s">
        <v>105</v>
      </c>
      <c r="H26" s="73" t="s">
        <v>116</v>
      </c>
      <c r="I26" s="74" t="s">
        <v>349</v>
      </c>
    </row>
    <row r="27" spans="1:9" ht="15" customHeight="1">
      <c r="A27" s="268" t="s">
        <v>117</v>
      </c>
      <c r="B27" s="71">
        <v>21</v>
      </c>
      <c r="C27" s="72" t="s">
        <v>165</v>
      </c>
      <c r="D27" s="73" t="s">
        <v>407</v>
      </c>
      <c r="E27" s="73" t="s">
        <v>350</v>
      </c>
      <c r="F27" s="72" t="s">
        <v>83</v>
      </c>
      <c r="G27" s="73" t="s">
        <v>351</v>
      </c>
      <c r="H27" s="73" t="s">
        <v>231</v>
      </c>
      <c r="I27" s="74" t="s">
        <v>352</v>
      </c>
    </row>
    <row r="28" spans="1:9" ht="15" customHeight="1">
      <c r="A28" s="268" t="s">
        <v>119</v>
      </c>
      <c r="B28" s="71">
        <v>22</v>
      </c>
      <c r="C28" s="72" t="s">
        <v>163</v>
      </c>
      <c r="D28" s="73" t="s">
        <v>181</v>
      </c>
      <c r="E28" s="73" t="s">
        <v>313</v>
      </c>
      <c r="F28" s="72" t="s">
        <v>83</v>
      </c>
      <c r="G28" s="73" t="s">
        <v>161</v>
      </c>
      <c r="H28" s="73" t="s">
        <v>182</v>
      </c>
      <c r="I28" s="74" t="s">
        <v>278</v>
      </c>
    </row>
    <row r="29" spans="1:9" ht="15" customHeight="1">
      <c r="A29" s="268" t="s">
        <v>120</v>
      </c>
      <c r="B29" s="71">
        <v>23</v>
      </c>
      <c r="C29" s="72" t="s">
        <v>115</v>
      </c>
      <c r="D29" s="73" t="s">
        <v>353</v>
      </c>
      <c r="E29" s="73" t="s">
        <v>354</v>
      </c>
      <c r="F29" s="72" t="s">
        <v>83</v>
      </c>
      <c r="G29" s="73" t="s">
        <v>86</v>
      </c>
      <c r="H29" s="73" t="s">
        <v>355</v>
      </c>
      <c r="I29" s="74" t="s">
        <v>283</v>
      </c>
    </row>
    <row r="30" spans="1:9" ht="15" customHeight="1">
      <c r="A30" s="268" t="s">
        <v>122</v>
      </c>
      <c r="B30" s="71">
        <v>24</v>
      </c>
      <c r="C30" s="72" t="s">
        <v>165</v>
      </c>
      <c r="D30" s="73" t="s">
        <v>403</v>
      </c>
      <c r="E30" s="73" t="s">
        <v>405</v>
      </c>
      <c r="F30" s="72" t="s">
        <v>83</v>
      </c>
      <c r="G30" s="73" t="s">
        <v>351</v>
      </c>
      <c r="H30" s="73" t="s">
        <v>231</v>
      </c>
      <c r="I30" s="74" t="s">
        <v>284</v>
      </c>
    </row>
    <row r="31" spans="1:9" ht="15" customHeight="1">
      <c r="A31" s="268" t="s">
        <v>125</v>
      </c>
      <c r="B31" s="71">
        <v>25</v>
      </c>
      <c r="C31" s="72" t="s">
        <v>165</v>
      </c>
      <c r="D31" s="73" t="s">
        <v>17</v>
      </c>
      <c r="E31" s="73" t="s">
        <v>18</v>
      </c>
      <c r="F31" s="72" t="s">
        <v>83</v>
      </c>
      <c r="G31" s="73" t="s">
        <v>105</v>
      </c>
      <c r="H31" s="73" t="s">
        <v>356</v>
      </c>
      <c r="I31" s="74" t="s">
        <v>277</v>
      </c>
    </row>
    <row r="32" spans="1:9" ht="15" customHeight="1">
      <c r="A32" s="268" t="s">
        <v>126</v>
      </c>
      <c r="B32" s="71">
        <v>26</v>
      </c>
      <c r="C32" s="72" t="s">
        <v>165</v>
      </c>
      <c r="D32" s="73" t="s">
        <v>357</v>
      </c>
      <c r="E32" s="73" t="s">
        <v>358</v>
      </c>
      <c r="F32" s="72" t="s">
        <v>83</v>
      </c>
      <c r="G32" s="73" t="s">
        <v>105</v>
      </c>
      <c r="H32" s="73" t="s">
        <v>231</v>
      </c>
      <c r="I32" s="74" t="s">
        <v>285</v>
      </c>
    </row>
    <row r="33" spans="1:9" ht="15" customHeight="1">
      <c r="A33" s="268" t="s">
        <v>127</v>
      </c>
      <c r="B33" s="71">
        <v>27</v>
      </c>
      <c r="C33" s="72" t="s">
        <v>163</v>
      </c>
      <c r="D33" s="73" t="s">
        <v>195</v>
      </c>
      <c r="E33" s="73" t="s">
        <v>196</v>
      </c>
      <c r="F33" s="72" t="s">
        <v>83</v>
      </c>
      <c r="G33" s="73" t="s">
        <v>124</v>
      </c>
      <c r="H33" s="73" t="s">
        <v>197</v>
      </c>
      <c r="I33" s="74" t="s">
        <v>286</v>
      </c>
    </row>
    <row r="34" spans="1:9" ht="15" customHeight="1">
      <c r="A34" s="268" t="s">
        <v>129</v>
      </c>
      <c r="B34" s="71">
        <v>28</v>
      </c>
      <c r="C34" s="72" t="s">
        <v>165</v>
      </c>
      <c r="D34" s="73" t="s">
        <v>259</v>
      </c>
      <c r="E34" s="73" t="s">
        <v>260</v>
      </c>
      <c r="F34" s="72" t="s">
        <v>83</v>
      </c>
      <c r="G34" s="73" t="s">
        <v>261</v>
      </c>
      <c r="H34" s="73" t="s">
        <v>167</v>
      </c>
      <c r="I34" s="74" t="s">
        <v>274</v>
      </c>
    </row>
    <row r="35" spans="1:9" ht="15" customHeight="1">
      <c r="A35" s="268" t="s">
        <v>131</v>
      </c>
      <c r="B35" s="71">
        <v>29</v>
      </c>
      <c r="C35" s="72" t="s">
        <v>163</v>
      </c>
      <c r="D35" s="73" t="s">
        <v>263</v>
      </c>
      <c r="E35" s="73" t="s">
        <v>19</v>
      </c>
      <c r="F35" s="72" t="s">
        <v>83</v>
      </c>
      <c r="G35" s="73" t="s">
        <v>264</v>
      </c>
      <c r="H35" s="73" t="s">
        <v>182</v>
      </c>
      <c r="I35" s="74" t="s">
        <v>288</v>
      </c>
    </row>
    <row r="36" spans="1:9" ht="15" customHeight="1">
      <c r="A36" s="268" t="s">
        <v>132</v>
      </c>
      <c r="B36" s="71">
        <v>30</v>
      </c>
      <c r="C36" s="72" t="s">
        <v>138</v>
      </c>
      <c r="D36" s="73" t="s">
        <v>145</v>
      </c>
      <c r="E36" s="73" t="s">
        <v>146</v>
      </c>
      <c r="F36" s="72" t="s">
        <v>83</v>
      </c>
      <c r="G36" s="73" t="s">
        <v>147</v>
      </c>
      <c r="H36" s="73" t="s">
        <v>140</v>
      </c>
      <c r="I36" s="74" t="s">
        <v>289</v>
      </c>
    </row>
    <row r="37" spans="1:9" ht="15" customHeight="1">
      <c r="A37" s="268" t="s">
        <v>133</v>
      </c>
      <c r="B37" s="71">
        <v>32</v>
      </c>
      <c r="C37" s="72" t="s">
        <v>138</v>
      </c>
      <c r="D37" s="73" t="s">
        <v>142</v>
      </c>
      <c r="E37" s="73" t="s">
        <v>276</v>
      </c>
      <c r="F37" s="72" t="s">
        <v>83</v>
      </c>
      <c r="G37" s="73" t="s">
        <v>139</v>
      </c>
      <c r="H37" s="73" t="s">
        <v>143</v>
      </c>
      <c r="I37" s="74" t="s">
        <v>290</v>
      </c>
    </row>
    <row r="38" spans="1:9" ht="15" customHeight="1">
      <c r="A38" s="268" t="s">
        <v>134</v>
      </c>
      <c r="B38" s="71">
        <v>33</v>
      </c>
      <c r="C38" s="72" t="s">
        <v>163</v>
      </c>
      <c r="D38" s="73" t="s">
        <v>169</v>
      </c>
      <c r="E38" s="73" t="s">
        <v>245</v>
      </c>
      <c r="F38" s="72" t="s">
        <v>83</v>
      </c>
      <c r="G38" s="73" t="s">
        <v>20</v>
      </c>
      <c r="H38" s="73" t="s">
        <v>170</v>
      </c>
      <c r="I38" s="74" t="s">
        <v>217</v>
      </c>
    </row>
    <row r="39" spans="1:9" ht="15" customHeight="1">
      <c r="A39" s="268" t="s">
        <v>136</v>
      </c>
      <c r="B39" s="71">
        <v>34</v>
      </c>
      <c r="C39" s="72" t="s">
        <v>138</v>
      </c>
      <c r="D39" s="73" t="s">
        <v>239</v>
      </c>
      <c r="E39" s="73" t="s">
        <v>240</v>
      </c>
      <c r="F39" s="72" t="s">
        <v>83</v>
      </c>
      <c r="G39" s="73" t="s">
        <v>241</v>
      </c>
      <c r="H39" s="73" t="s">
        <v>140</v>
      </c>
      <c r="I39" s="74" t="s">
        <v>218</v>
      </c>
    </row>
    <row r="40" spans="1:9" ht="15" customHeight="1">
      <c r="A40" s="268" t="s">
        <v>137</v>
      </c>
      <c r="B40" s="71">
        <v>35</v>
      </c>
      <c r="C40" s="72" t="s">
        <v>163</v>
      </c>
      <c r="D40" s="73" t="s">
        <v>360</v>
      </c>
      <c r="E40" s="73" t="s">
        <v>361</v>
      </c>
      <c r="F40" s="72" t="s">
        <v>83</v>
      </c>
      <c r="G40" s="73" t="s">
        <v>149</v>
      </c>
      <c r="H40" s="73" t="s">
        <v>362</v>
      </c>
      <c r="I40" s="74" t="s">
        <v>219</v>
      </c>
    </row>
    <row r="41" spans="1:9" ht="15" customHeight="1">
      <c r="A41" s="268" t="s">
        <v>141</v>
      </c>
      <c r="B41" s="71">
        <v>36</v>
      </c>
      <c r="C41" s="72" t="s">
        <v>138</v>
      </c>
      <c r="D41" s="73" t="s">
        <v>250</v>
      </c>
      <c r="E41" s="73" t="s">
        <v>26</v>
      </c>
      <c r="F41" s="72" t="s">
        <v>83</v>
      </c>
      <c r="G41" s="73" t="s">
        <v>139</v>
      </c>
      <c r="H41" s="73" t="s">
        <v>251</v>
      </c>
      <c r="I41" s="74" t="s">
        <v>220</v>
      </c>
    </row>
    <row r="42" spans="1:9" ht="15" customHeight="1">
      <c r="A42" s="268" t="s">
        <v>144</v>
      </c>
      <c r="B42" s="71">
        <v>37</v>
      </c>
      <c r="C42" s="72" t="s">
        <v>163</v>
      </c>
      <c r="D42" s="73" t="s">
        <v>23</v>
      </c>
      <c r="E42" s="73" t="s">
        <v>235</v>
      </c>
      <c r="F42" s="72" t="s">
        <v>83</v>
      </c>
      <c r="G42" s="73" t="s">
        <v>359</v>
      </c>
      <c r="H42" s="73" t="s">
        <v>170</v>
      </c>
      <c r="I42" s="74" t="s">
        <v>221</v>
      </c>
    </row>
    <row r="43" spans="1:9" ht="15" customHeight="1">
      <c r="A43" s="268" t="s">
        <v>148</v>
      </c>
      <c r="B43" s="71">
        <v>38</v>
      </c>
      <c r="C43" s="72" t="s">
        <v>138</v>
      </c>
      <c r="D43" s="73" t="s">
        <v>299</v>
      </c>
      <c r="E43" s="73" t="s">
        <v>314</v>
      </c>
      <c r="F43" s="72" t="s">
        <v>83</v>
      </c>
      <c r="G43" s="73" t="s">
        <v>147</v>
      </c>
      <c r="H43" s="73" t="s">
        <v>25</v>
      </c>
      <c r="I43" s="74" t="s">
        <v>222</v>
      </c>
    </row>
    <row r="44" spans="1:9" ht="15" customHeight="1">
      <c r="A44" s="268" t="s">
        <v>150</v>
      </c>
      <c r="B44" s="71">
        <v>40</v>
      </c>
      <c r="C44" s="72" t="s">
        <v>165</v>
      </c>
      <c r="D44" s="73" t="s">
        <v>21</v>
      </c>
      <c r="E44" s="73" t="s">
        <v>22</v>
      </c>
      <c r="F44" s="72" t="s">
        <v>83</v>
      </c>
      <c r="G44" s="73" t="s">
        <v>109</v>
      </c>
      <c r="H44" s="73" t="s">
        <v>231</v>
      </c>
      <c r="I44" s="74" t="s">
        <v>223</v>
      </c>
    </row>
    <row r="45" spans="1:9" ht="15" customHeight="1">
      <c r="A45" s="268" t="s">
        <v>151</v>
      </c>
      <c r="B45" s="71">
        <v>41</v>
      </c>
      <c r="C45" s="72" t="s">
        <v>138</v>
      </c>
      <c r="D45" s="73" t="s">
        <v>363</v>
      </c>
      <c r="E45" s="73" t="s">
        <v>364</v>
      </c>
      <c r="F45" s="72" t="s">
        <v>83</v>
      </c>
      <c r="G45" s="73" t="s">
        <v>166</v>
      </c>
      <c r="H45" s="73" t="s">
        <v>140</v>
      </c>
      <c r="I45" s="74" t="s">
        <v>224</v>
      </c>
    </row>
    <row r="46" spans="1:9" ht="15" customHeight="1">
      <c r="A46" s="268" t="s">
        <v>153</v>
      </c>
      <c r="B46" s="71">
        <v>43</v>
      </c>
      <c r="C46" s="72" t="s">
        <v>138</v>
      </c>
      <c r="D46" s="73" t="s">
        <v>27</v>
      </c>
      <c r="E46" s="73" t="s">
        <v>28</v>
      </c>
      <c r="F46" s="72" t="s">
        <v>83</v>
      </c>
      <c r="G46" s="73" t="s">
        <v>300</v>
      </c>
      <c r="H46" s="73" t="s">
        <v>158</v>
      </c>
      <c r="I46" s="74" t="s">
        <v>225</v>
      </c>
    </row>
    <row r="47" spans="1:9" ht="15" customHeight="1">
      <c r="A47" s="268" t="s">
        <v>154</v>
      </c>
      <c r="B47" s="71">
        <v>44</v>
      </c>
      <c r="C47" s="72" t="s">
        <v>138</v>
      </c>
      <c r="D47" s="73" t="s">
        <v>365</v>
      </c>
      <c r="E47" s="73" t="s">
        <v>366</v>
      </c>
      <c r="F47" s="72" t="s">
        <v>83</v>
      </c>
      <c r="G47" s="73" t="s">
        <v>264</v>
      </c>
      <c r="H47" s="73" t="s">
        <v>367</v>
      </c>
      <c r="I47" s="74" t="s">
        <v>226</v>
      </c>
    </row>
    <row r="48" spans="1:9" ht="15" customHeight="1">
      <c r="A48" s="268" t="s">
        <v>155</v>
      </c>
      <c r="B48" s="71">
        <v>46</v>
      </c>
      <c r="C48" s="72" t="s">
        <v>123</v>
      </c>
      <c r="D48" s="73" t="s">
        <v>368</v>
      </c>
      <c r="E48" s="73" t="s">
        <v>369</v>
      </c>
      <c r="F48" s="72" t="s">
        <v>83</v>
      </c>
      <c r="G48" s="73" t="s">
        <v>370</v>
      </c>
      <c r="H48" s="73" t="s">
        <v>152</v>
      </c>
      <c r="I48" s="74" t="s">
        <v>227</v>
      </c>
    </row>
    <row r="49" spans="1:9" ht="15" customHeight="1">
      <c r="A49" s="268" t="s">
        <v>157</v>
      </c>
      <c r="B49" s="71">
        <v>47</v>
      </c>
      <c r="C49" s="72" t="s">
        <v>163</v>
      </c>
      <c r="D49" s="73" t="s">
        <v>29</v>
      </c>
      <c r="E49" s="73" t="s">
        <v>30</v>
      </c>
      <c r="F49" s="72" t="s">
        <v>83</v>
      </c>
      <c r="G49" s="73" t="s">
        <v>31</v>
      </c>
      <c r="H49" s="73" t="s">
        <v>170</v>
      </c>
      <c r="I49" s="74" t="s">
        <v>228</v>
      </c>
    </row>
    <row r="50" spans="1:9" ht="15" customHeight="1">
      <c r="A50" s="268" t="s">
        <v>159</v>
      </c>
      <c r="B50" s="71">
        <v>48</v>
      </c>
      <c r="C50" s="72" t="s">
        <v>138</v>
      </c>
      <c r="D50" s="73" t="s">
        <v>371</v>
      </c>
      <c r="E50" s="73" t="s">
        <v>372</v>
      </c>
      <c r="F50" s="72" t="s">
        <v>83</v>
      </c>
      <c r="G50" s="73" t="s">
        <v>241</v>
      </c>
      <c r="H50" s="73" t="s">
        <v>140</v>
      </c>
      <c r="I50" s="74" t="s">
        <v>229</v>
      </c>
    </row>
    <row r="51" spans="1:9" ht="15" customHeight="1">
      <c r="A51" s="268" t="s">
        <v>160</v>
      </c>
      <c r="B51" s="71">
        <v>49</v>
      </c>
      <c r="C51" s="72" t="s">
        <v>138</v>
      </c>
      <c r="D51" s="73" t="s">
        <v>311</v>
      </c>
      <c r="E51" s="73" t="s">
        <v>36</v>
      </c>
      <c r="F51" s="72" t="s">
        <v>83</v>
      </c>
      <c r="G51" s="73" t="s">
        <v>24</v>
      </c>
      <c r="H51" s="73" t="s">
        <v>140</v>
      </c>
      <c r="I51" s="74" t="s">
        <v>230</v>
      </c>
    </row>
    <row r="52" spans="1:9" ht="15" customHeight="1">
      <c r="A52" s="268" t="s">
        <v>162</v>
      </c>
      <c r="B52" s="71">
        <v>50</v>
      </c>
      <c r="C52" s="72" t="s">
        <v>138</v>
      </c>
      <c r="D52" s="73" t="s">
        <v>373</v>
      </c>
      <c r="E52" s="73" t="s">
        <v>374</v>
      </c>
      <c r="F52" s="72" t="s">
        <v>83</v>
      </c>
      <c r="G52" s="73" t="s">
        <v>261</v>
      </c>
      <c r="H52" s="73" t="s">
        <v>140</v>
      </c>
      <c r="I52" s="74" t="s">
        <v>14</v>
      </c>
    </row>
    <row r="53" spans="1:9" ht="15" customHeight="1">
      <c r="A53" s="268" t="s">
        <v>164</v>
      </c>
      <c r="B53" s="71">
        <v>51</v>
      </c>
      <c r="C53" s="72" t="s">
        <v>165</v>
      </c>
      <c r="D53" s="73" t="s">
        <v>316</v>
      </c>
      <c r="E53" s="73" t="s">
        <v>32</v>
      </c>
      <c r="F53" s="72" t="s">
        <v>83</v>
      </c>
      <c r="G53" s="73" t="s">
        <v>262</v>
      </c>
      <c r="H53" s="73" t="s">
        <v>167</v>
      </c>
      <c r="I53" s="74" t="s">
        <v>297</v>
      </c>
    </row>
    <row r="54" spans="1:9" ht="15" customHeight="1">
      <c r="A54" s="268" t="s">
        <v>168</v>
      </c>
      <c r="B54" s="71">
        <v>52</v>
      </c>
      <c r="C54" s="72" t="s">
        <v>138</v>
      </c>
      <c r="D54" s="73" t="s">
        <v>33</v>
      </c>
      <c r="E54" s="73" t="s">
        <v>34</v>
      </c>
      <c r="F54" s="72" t="s">
        <v>83</v>
      </c>
      <c r="G54" s="73" t="s">
        <v>139</v>
      </c>
      <c r="H54" s="73" t="s">
        <v>35</v>
      </c>
      <c r="I54" s="74" t="s">
        <v>298</v>
      </c>
    </row>
    <row r="55" spans="1:9" ht="15" customHeight="1">
      <c r="A55" s="268" t="s">
        <v>171</v>
      </c>
      <c r="B55" s="71">
        <v>53</v>
      </c>
      <c r="C55" s="72" t="s">
        <v>123</v>
      </c>
      <c r="D55" s="73" t="s">
        <v>375</v>
      </c>
      <c r="E55" s="73" t="s">
        <v>421</v>
      </c>
      <c r="F55" s="72" t="s">
        <v>83</v>
      </c>
      <c r="G55" s="73" t="s">
        <v>264</v>
      </c>
      <c r="H55" s="73" t="s">
        <v>293</v>
      </c>
      <c r="I55" s="74" t="s">
        <v>232</v>
      </c>
    </row>
    <row r="56" spans="1:9" ht="15" customHeight="1">
      <c r="A56" s="268" t="s">
        <v>172</v>
      </c>
      <c r="B56" s="71">
        <v>54</v>
      </c>
      <c r="C56" s="72" t="s">
        <v>138</v>
      </c>
      <c r="D56" s="73" t="s">
        <v>376</v>
      </c>
      <c r="E56" s="73" t="s">
        <v>377</v>
      </c>
      <c r="F56" s="72" t="s">
        <v>83</v>
      </c>
      <c r="G56" s="73" t="s">
        <v>166</v>
      </c>
      <c r="H56" s="73" t="s">
        <v>140</v>
      </c>
      <c r="I56" s="74" t="s">
        <v>233</v>
      </c>
    </row>
    <row r="57" spans="1:9" ht="15" customHeight="1">
      <c r="A57" s="268" t="s">
        <v>173</v>
      </c>
      <c r="B57" s="71">
        <v>56</v>
      </c>
      <c r="C57" s="72" t="s">
        <v>138</v>
      </c>
      <c r="D57" s="73" t="s">
        <v>378</v>
      </c>
      <c r="E57" s="73" t="s">
        <v>379</v>
      </c>
      <c r="F57" s="72" t="s">
        <v>83</v>
      </c>
      <c r="G57" s="73" t="s">
        <v>380</v>
      </c>
      <c r="H57" s="73" t="s">
        <v>140</v>
      </c>
      <c r="I57" s="74" t="s">
        <v>234</v>
      </c>
    </row>
    <row r="58" spans="1:9" ht="15" customHeight="1">
      <c r="A58" s="268" t="s">
        <v>174</v>
      </c>
      <c r="B58" s="71">
        <v>57</v>
      </c>
      <c r="C58" s="72" t="s">
        <v>138</v>
      </c>
      <c r="D58" s="73" t="s">
        <v>381</v>
      </c>
      <c r="E58" s="73" t="s">
        <v>382</v>
      </c>
      <c r="F58" s="72" t="s">
        <v>83</v>
      </c>
      <c r="G58" s="73" t="s">
        <v>380</v>
      </c>
      <c r="H58" s="73" t="s">
        <v>383</v>
      </c>
      <c r="I58" s="74" t="s">
        <v>236</v>
      </c>
    </row>
    <row r="59" spans="1:9" ht="15" customHeight="1">
      <c r="A59" s="268" t="s">
        <v>177</v>
      </c>
      <c r="B59" s="71">
        <v>58</v>
      </c>
      <c r="C59" s="72" t="s">
        <v>138</v>
      </c>
      <c r="D59" s="73" t="s">
        <v>384</v>
      </c>
      <c r="E59" s="73" t="s">
        <v>406</v>
      </c>
      <c r="F59" s="72" t="s">
        <v>83</v>
      </c>
      <c r="G59" s="73" t="s">
        <v>417</v>
      </c>
      <c r="H59" s="73" t="s">
        <v>39</v>
      </c>
      <c r="I59" s="74" t="s">
        <v>237</v>
      </c>
    </row>
    <row r="60" spans="1:9" ht="15" customHeight="1">
      <c r="A60" s="268" t="s">
        <v>180</v>
      </c>
      <c r="B60" s="71">
        <v>59</v>
      </c>
      <c r="C60" s="72" t="s">
        <v>165</v>
      </c>
      <c r="D60" s="73" t="s">
        <v>265</v>
      </c>
      <c r="E60" s="73" t="s">
        <v>38</v>
      </c>
      <c r="F60" s="72" t="s">
        <v>83</v>
      </c>
      <c r="G60" s="73" t="s">
        <v>109</v>
      </c>
      <c r="H60" s="73" t="s">
        <v>385</v>
      </c>
      <c r="I60" s="74" t="s">
        <v>238</v>
      </c>
    </row>
    <row r="61" spans="1:9" ht="15" customHeight="1">
      <c r="A61" s="268" t="s">
        <v>183</v>
      </c>
      <c r="B61" s="71">
        <v>60</v>
      </c>
      <c r="C61" s="72" t="s">
        <v>163</v>
      </c>
      <c r="D61" s="73" t="s">
        <v>386</v>
      </c>
      <c r="E61" s="73" t="s">
        <v>387</v>
      </c>
      <c r="F61" s="72" t="s">
        <v>83</v>
      </c>
      <c r="G61" s="73" t="s">
        <v>124</v>
      </c>
      <c r="H61" s="73" t="s">
        <v>170</v>
      </c>
      <c r="I61" s="74" t="s">
        <v>242</v>
      </c>
    </row>
    <row r="62" spans="1:9" ht="15" customHeight="1">
      <c r="A62" s="268" t="s">
        <v>184</v>
      </c>
      <c r="B62" s="71">
        <v>63</v>
      </c>
      <c r="C62" s="72" t="s">
        <v>163</v>
      </c>
      <c r="D62" s="73" t="s">
        <v>388</v>
      </c>
      <c r="E62" s="73" t="s">
        <v>419</v>
      </c>
      <c r="F62" s="72" t="s">
        <v>83</v>
      </c>
      <c r="G62" s="73" t="s">
        <v>389</v>
      </c>
      <c r="H62" s="73" t="s">
        <v>390</v>
      </c>
      <c r="I62" s="74" t="s">
        <v>243</v>
      </c>
    </row>
    <row r="63" spans="1:9" ht="15" customHeight="1">
      <c r="A63" s="268" t="s">
        <v>185</v>
      </c>
      <c r="B63" s="71">
        <v>64</v>
      </c>
      <c r="C63" s="72" t="s">
        <v>138</v>
      </c>
      <c r="D63" s="73" t="s">
        <v>391</v>
      </c>
      <c r="E63" s="73" t="s">
        <v>392</v>
      </c>
      <c r="F63" s="72" t="s">
        <v>83</v>
      </c>
      <c r="G63" s="73" t="s">
        <v>20</v>
      </c>
      <c r="H63" s="73" t="s">
        <v>393</v>
      </c>
      <c r="I63" s="74" t="s">
        <v>244</v>
      </c>
    </row>
    <row r="64" spans="1:9" ht="15" customHeight="1">
      <c r="A64" s="268" t="s">
        <v>186</v>
      </c>
      <c r="B64" s="71">
        <v>65</v>
      </c>
      <c r="C64" s="72" t="s">
        <v>266</v>
      </c>
      <c r="D64" s="73" t="s">
        <v>178</v>
      </c>
      <c r="E64" s="73" t="s">
        <v>179</v>
      </c>
      <c r="F64" s="72" t="s">
        <v>83</v>
      </c>
      <c r="G64" s="73" t="s">
        <v>31</v>
      </c>
      <c r="H64" s="73" t="s">
        <v>394</v>
      </c>
      <c r="I64" s="74" t="s">
        <v>420</v>
      </c>
    </row>
    <row r="65" spans="1:9" ht="15" customHeight="1">
      <c r="A65" s="268" t="s">
        <v>187</v>
      </c>
      <c r="B65" s="71">
        <v>66</v>
      </c>
      <c r="C65" s="72" t="s">
        <v>266</v>
      </c>
      <c r="D65" s="73" t="s">
        <v>272</v>
      </c>
      <c r="E65" s="73" t="s">
        <v>308</v>
      </c>
      <c r="F65" s="72" t="s">
        <v>83</v>
      </c>
      <c r="G65" s="73" t="s">
        <v>273</v>
      </c>
      <c r="H65" s="73" t="s">
        <v>394</v>
      </c>
      <c r="I65" s="74" t="s">
        <v>246</v>
      </c>
    </row>
    <row r="66" spans="1:9" ht="15" customHeight="1">
      <c r="A66" s="268" t="s">
        <v>188</v>
      </c>
      <c r="B66" s="71">
        <v>67</v>
      </c>
      <c r="C66" s="72" t="s">
        <v>266</v>
      </c>
      <c r="D66" s="73" t="s">
        <v>267</v>
      </c>
      <c r="E66" s="73" t="s">
        <v>40</v>
      </c>
      <c r="F66" s="72" t="s">
        <v>83</v>
      </c>
      <c r="G66" s="73" t="s">
        <v>147</v>
      </c>
      <c r="H66" s="73" t="s">
        <v>394</v>
      </c>
      <c r="I66" s="74" t="s">
        <v>248</v>
      </c>
    </row>
    <row r="67" spans="1:9" ht="15" customHeight="1">
      <c r="A67" s="268" t="s">
        <v>189</v>
      </c>
      <c r="B67" s="71">
        <v>68</v>
      </c>
      <c r="C67" s="72" t="s">
        <v>266</v>
      </c>
      <c r="D67" s="73" t="s">
        <v>268</v>
      </c>
      <c r="E67" s="73" t="s">
        <v>269</v>
      </c>
      <c r="F67" s="72" t="s">
        <v>83</v>
      </c>
      <c r="G67" s="73" t="s">
        <v>31</v>
      </c>
      <c r="H67" s="73" t="s">
        <v>394</v>
      </c>
      <c r="I67" s="74" t="s">
        <v>249</v>
      </c>
    </row>
    <row r="68" spans="1:9" ht="15" customHeight="1">
      <c r="A68" s="268" t="s">
        <v>191</v>
      </c>
      <c r="B68" s="71">
        <v>69</v>
      </c>
      <c r="C68" s="72" t="s">
        <v>266</v>
      </c>
      <c r="D68" s="73" t="s">
        <v>395</v>
      </c>
      <c r="E68" s="73" t="s">
        <v>396</v>
      </c>
      <c r="F68" s="72" t="s">
        <v>83</v>
      </c>
      <c r="G68" s="73" t="s">
        <v>37</v>
      </c>
      <c r="H68" s="73" t="s">
        <v>397</v>
      </c>
      <c r="I68" s="74" t="s">
        <v>252</v>
      </c>
    </row>
    <row r="69" spans="1:9" ht="15" customHeight="1">
      <c r="A69" s="268" t="s">
        <v>192</v>
      </c>
      <c r="B69" s="71">
        <v>70</v>
      </c>
      <c r="C69" s="72" t="s">
        <v>266</v>
      </c>
      <c r="D69" s="73" t="s">
        <v>404</v>
      </c>
      <c r="E69" s="73" t="s">
        <v>398</v>
      </c>
      <c r="F69" s="72" t="s">
        <v>83</v>
      </c>
      <c r="G69" s="73" t="s">
        <v>399</v>
      </c>
      <c r="H69" s="73" t="s">
        <v>394</v>
      </c>
      <c r="I69" s="74" t="s">
        <v>253</v>
      </c>
    </row>
    <row r="70" spans="1:9" ht="15" customHeight="1">
      <c r="A70" s="268" t="s">
        <v>194</v>
      </c>
      <c r="B70" s="71">
        <v>71</v>
      </c>
      <c r="C70" s="72" t="s">
        <v>266</v>
      </c>
      <c r="D70" s="73" t="s">
        <v>175</v>
      </c>
      <c r="E70" s="73" t="s">
        <v>301</v>
      </c>
      <c r="F70" s="72" t="s">
        <v>83</v>
      </c>
      <c r="G70" s="73" t="s">
        <v>176</v>
      </c>
      <c r="H70" s="73" t="s">
        <v>394</v>
      </c>
      <c r="I70" s="74" t="s">
        <v>254</v>
      </c>
    </row>
    <row r="71" spans="1:9" ht="15" customHeight="1">
      <c r="A71" s="268" t="s">
        <v>270</v>
      </c>
      <c r="B71" s="71">
        <v>72</v>
      </c>
      <c r="C71" s="72" t="s">
        <v>266</v>
      </c>
      <c r="D71" s="73" t="s">
        <v>41</v>
      </c>
      <c r="E71" s="73" t="s">
        <v>42</v>
      </c>
      <c r="F71" s="72" t="s">
        <v>83</v>
      </c>
      <c r="G71" s="73" t="s">
        <v>43</v>
      </c>
      <c r="H71" s="73" t="s">
        <v>400</v>
      </c>
      <c r="I71" s="74" t="s">
        <v>257</v>
      </c>
    </row>
    <row r="72" spans="1:9" ht="15" customHeight="1">
      <c r="A72" s="268" t="s">
        <v>271</v>
      </c>
      <c r="B72" s="71">
        <v>74</v>
      </c>
      <c r="C72" s="72" t="s">
        <v>266</v>
      </c>
      <c r="D72" s="73" t="s">
        <v>401</v>
      </c>
      <c r="E72" s="73" t="s">
        <v>402</v>
      </c>
      <c r="F72" s="72" t="s">
        <v>83</v>
      </c>
      <c r="G72" s="73" t="s">
        <v>176</v>
      </c>
      <c r="H72" s="73" t="s">
        <v>394</v>
      </c>
      <c r="I72" s="74" t="s">
        <v>258</v>
      </c>
    </row>
    <row r="73" spans="1:9" ht="12.75">
      <c r="A73" s="269"/>
      <c r="B73" s="262"/>
      <c r="C73" s="263"/>
      <c r="D73" s="264"/>
      <c r="E73" s="264"/>
      <c r="F73" s="264"/>
      <c r="G73" s="264"/>
      <c r="H73" s="264"/>
      <c r="I73" s="264"/>
    </row>
    <row r="74" spans="1:9" ht="12.75">
      <c r="A74" s="269"/>
      <c r="B74" s="262"/>
      <c r="C74" s="263"/>
      <c r="D74" s="264"/>
      <c r="E74" s="264"/>
      <c r="F74" s="264"/>
      <c r="G74" s="264"/>
      <c r="H74" s="264"/>
      <c r="I74" s="264"/>
    </row>
    <row r="75" spans="1:9" ht="12.75">
      <c r="A75" s="269"/>
      <c r="B75" s="262"/>
      <c r="C75" s="263"/>
      <c r="D75" s="264"/>
      <c r="E75" s="264"/>
      <c r="F75" s="264"/>
      <c r="G75" s="264"/>
      <c r="H75" s="264"/>
      <c r="I75" s="264"/>
    </row>
    <row r="76" spans="1:9" ht="12.75">
      <c r="A76" s="269"/>
      <c r="B76" s="262"/>
      <c r="C76" s="263"/>
      <c r="D76" s="264"/>
      <c r="E76" s="264"/>
      <c r="F76" s="264"/>
      <c r="G76" s="264"/>
      <c r="H76" s="264"/>
      <c r="I76" s="264"/>
    </row>
    <row r="77" spans="1:9" ht="12.75">
      <c r="A77" s="269"/>
      <c r="B77" s="262"/>
      <c r="C77" s="263"/>
      <c r="D77" s="264"/>
      <c r="E77" s="264"/>
      <c r="F77" s="264"/>
      <c r="G77" s="264"/>
      <c r="H77" s="264"/>
      <c r="I77" s="264"/>
    </row>
    <row r="78" spans="1:9" ht="12.75">
      <c r="A78" s="269"/>
      <c r="B78" s="262"/>
      <c r="C78" s="263"/>
      <c r="D78" s="264"/>
      <c r="E78" s="264"/>
      <c r="F78" s="264"/>
      <c r="G78" s="264"/>
      <c r="H78" s="264"/>
      <c r="I78" s="264"/>
    </row>
    <row r="79" spans="1:9" ht="12.75">
      <c r="A79" s="269"/>
      <c r="B79" s="262"/>
      <c r="C79" s="263"/>
      <c r="D79" s="264"/>
      <c r="E79" s="264"/>
      <c r="F79" s="264"/>
      <c r="G79" s="264"/>
      <c r="H79" s="264"/>
      <c r="I79" s="264"/>
    </row>
    <row r="80" spans="1:9" ht="12.75">
      <c r="A80" s="269"/>
      <c r="B80" s="262"/>
      <c r="C80" s="263"/>
      <c r="D80" s="264"/>
      <c r="E80" s="264"/>
      <c r="F80" s="264"/>
      <c r="G80" s="264"/>
      <c r="H80" s="264"/>
      <c r="I80" s="264"/>
    </row>
    <row r="81" spans="1:9" ht="12.75">
      <c r="A81" s="269"/>
      <c r="B81" s="262"/>
      <c r="C81" s="263"/>
      <c r="D81" s="264"/>
      <c r="E81" s="264"/>
      <c r="F81" s="264"/>
      <c r="G81" s="264"/>
      <c r="H81" s="264"/>
      <c r="I81" s="264"/>
    </row>
    <row r="82" spans="1:9" ht="12.75">
      <c r="A82" s="269"/>
      <c r="B82" s="262"/>
      <c r="C82" s="263"/>
      <c r="D82" s="264"/>
      <c r="E82" s="264"/>
      <c r="F82" s="264"/>
      <c r="G82" s="264"/>
      <c r="H82" s="264"/>
      <c r="I82" s="264"/>
    </row>
  </sheetData>
  <sheetProtection/>
  <autoFilter ref="A7:I72"/>
  <mergeCells count="3">
    <mergeCell ref="A3:G3"/>
    <mergeCell ref="A2:G2"/>
    <mergeCell ref="A1:G1"/>
  </mergeCells>
  <printOptions horizontalCentered="1"/>
  <pageMargins left="0.3937007874015748" right="0" top="0" bottom="0" header="0" footer="0"/>
  <pageSetup fitToHeight="2" fitToWidth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1" customWidth="1"/>
    <col min="7" max="7" width="12.421875" style="0" customWidth="1"/>
  </cols>
  <sheetData>
    <row r="1" spans="1:13" ht="15">
      <c r="A1" s="30"/>
      <c r="B1" s="30"/>
      <c r="C1" s="30"/>
      <c r="D1" s="106" t="e">
        <f>Startlist!#REF!</f>
        <v>#REF!</v>
      </c>
      <c r="E1" s="30"/>
      <c r="F1" s="152"/>
      <c r="G1" s="30"/>
      <c r="H1" s="30"/>
      <c r="I1" s="30"/>
      <c r="J1" s="30"/>
      <c r="K1" s="30"/>
      <c r="L1" s="30"/>
      <c r="M1" s="30"/>
    </row>
    <row r="2" spans="1:13" ht="12.75" customHeight="1">
      <c r="A2" s="295" t="str">
        <f>Startlist!A1</f>
        <v>Paide Ralli 2022</v>
      </c>
      <c r="B2" s="301"/>
      <c r="C2" s="301"/>
      <c r="D2" s="301"/>
      <c r="E2" s="301"/>
      <c r="F2" s="301"/>
      <c r="G2" s="30"/>
      <c r="H2" s="30"/>
      <c r="I2" s="30"/>
      <c r="J2" s="30"/>
      <c r="K2" s="30"/>
      <c r="L2" s="30"/>
      <c r="M2" s="30"/>
    </row>
    <row r="3" spans="1:13" ht="15" customHeight="1">
      <c r="A3" s="186"/>
      <c r="B3" s="186"/>
      <c r="C3" s="295" t="str">
        <f>Startlist!$A2</f>
        <v>16.-17. september 2022</v>
      </c>
      <c r="D3" s="295"/>
      <c r="E3" s="295"/>
      <c r="F3" s="187"/>
      <c r="G3" s="30"/>
      <c r="H3" s="30"/>
      <c r="I3" s="30"/>
      <c r="J3" s="30"/>
      <c r="K3" s="30"/>
      <c r="L3" s="30"/>
      <c r="M3" s="30"/>
    </row>
    <row r="4" spans="1:13" ht="15" customHeight="1">
      <c r="A4" s="30"/>
      <c r="B4" s="30"/>
      <c r="C4" s="295" t="str">
        <f>Startlist!$A3</f>
        <v>Paide</v>
      </c>
      <c r="D4" s="295"/>
      <c r="E4" s="295"/>
      <c r="F4" s="152"/>
      <c r="G4" s="30"/>
      <c r="H4" s="30"/>
      <c r="I4" s="30"/>
      <c r="J4" s="30"/>
      <c r="K4" s="30"/>
      <c r="L4" s="30"/>
      <c r="M4" s="30"/>
    </row>
    <row r="5" spans="1:13" ht="12.75">
      <c r="A5" s="30"/>
      <c r="B5" s="30"/>
      <c r="C5" s="30"/>
      <c r="D5" s="30"/>
      <c r="E5" s="30"/>
      <c r="F5" s="152"/>
      <c r="G5" s="30"/>
      <c r="H5" s="30"/>
      <c r="I5" s="30"/>
      <c r="J5" s="30"/>
      <c r="K5" s="30"/>
      <c r="L5" s="30"/>
      <c r="M5" s="30"/>
    </row>
    <row r="6" spans="1:13" ht="12.75">
      <c r="A6" s="30"/>
      <c r="B6" s="30"/>
      <c r="C6" s="30"/>
      <c r="D6" s="30"/>
      <c r="E6" s="30"/>
      <c r="F6" s="153"/>
      <c r="G6" s="34"/>
      <c r="H6" s="30"/>
      <c r="I6" s="30"/>
      <c r="J6" s="30"/>
      <c r="K6" s="30"/>
      <c r="L6" s="30"/>
      <c r="M6" s="30"/>
    </row>
    <row r="7" spans="3:13" ht="12.75">
      <c r="C7" s="299" t="s">
        <v>75</v>
      </c>
      <c r="D7" s="300"/>
      <c r="E7" s="18" t="s">
        <v>81</v>
      </c>
      <c r="F7" s="153"/>
      <c r="G7" s="34"/>
      <c r="H7" s="30"/>
      <c r="I7" s="30"/>
      <c r="J7" s="30"/>
      <c r="K7" s="30"/>
      <c r="L7" s="30"/>
      <c r="M7" s="30"/>
    </row>
    <row r="8" spans="1:13" ht="18.75" customHeight="1">
      <c r="A8" s="30"/>
      <c r="B8" s="30"/>
      <c r="C8" s="108" t="s">
        <v>107</v>
      </c>
      <c r="D8" s="109"/>
      <c r="E8" s="110">
        <v>2</v>
      </c>
      <c r="F8" s="153"/>
      <c r="G8" s="154"/>
      <c r="H8" s="30"/>
      <c r="I8" s="30"/>
      <c r="J8" s="30"/>
      <c r="K8" s="30"/>
      <c r="L8" s="30"/>
      <c r="M8" s="30"/>
    </row>
    <row r="9" spans="1:13" ht="18.75" customHeight="1">
      <c r="A9" s="30"/>
      <c r="B9" s="30"/>
      <c r="C9" s="108" t="s">
        <v>108</v>
      </c>
      <c r="D9" s="109"/>
      <c r="E9" s="110">
        <v>1</v>
      </c>
      <c r="F9" s="33"/>
      <c r="G9" s="154"/>
      <c r="H9" s="30"/>
      <c r="I9" s="30"/>
      <c r="J9" s="30"/>
      <c r="K9" s="30"/>
      <c r="L9" s="30"/>
      <c r="M9" s="30"/>
    </row>
    <row r="10" spans="1:13" ht="18.75" customHeight="1">
      <c r="A10" s="30"/>
      <c r="B10" s="30"/>
      <c r="C10" s="108" t="s">
        <v>198</v>
      </c>
      <c r="D10" s="109"/>
      <c r="E10" s="110">
        <v>1</v>
      </c>
      <c r="F10" s="33"/>
      <c r="G10" s="154"/>
      <c r="H10" s="30"/>
      <c r="I10" s="30"/>
      <c r="J10" s="30"/>
      <c r="K10" s="30"/>
      <c r="L10" s="30"/>
      <c r="M10" s="30"/>
    </row>
    <row r="11" spans="1:13" ht="18.75" customHeight="1">
      <c r="A11" s="30"/>
      <c r="B11" s="30"/>
      <c r="C11" s="108" t="s">
        <v>115</v>
      </c>
      <c r="D11" s="109"/>
      <c r="E11" s="110">
        <v>7</v>
      </c>
      <c r="F11" s="33"/>
      <c r="G11" s="154"/>
      <c r="H11" s="30"/>
      <c r="I11" s="30"/>
      <c r="J11" s="30"/>
      <c r="K11" s="30"/>
      <c r="L11" s="30"/>
      <c r="M11" s="30"/>
    </row>
    <row r="12" spans="1:13" ht="18.75" customHeight="1">
      <c r="A12" s="30"/>
      <c r="B12" s="30"/>
      <c r="C12" s="278" t="s">
        <v>123</v>
      </c>
      <c r="D12" s="109"/>
      <c r="E12" s="110">
        <v>11</v>
      </c>
      <c r="F12" s="33"/>
      <c r="G12" s="154"/>
      <c r="H12" s="30"/>
      <c r="I12" s="30"/>
      <c r="J12" s="30"/>
      <c r="K12" s="30"/>
      <c r="L12" s="30"/>
      <c r="M12" s="30"/>
    </row>
    <row r="13" spans="1:13" ht="18.75" customHeight="1">
      <c r="A13" s="30"/>
      <c r="B13" s="30"/>
      <c r="C13" s="278" t="s">
        <v>138</v>
      </c>
      <c r="D13" s="109"/>
      <c r="E13" s="110">
        <v>17</v>
      </c>
      <c r="F13" s="33"/>
      <c r="G13" s="154"/>
      <c r="H13" s="30"/>
      <c r="I13" s="30"/>
      <c r="J13" s="30"/>
      <c r="K13" s="30"/>
      <c r="L13" s="30"/>
      <c r="M13" s="30"/>
    </row>
    <row r="14" spans="1:13" ht="18.75" customHeight="1">
      <c r="A14" s="30"/>
      <c r="B14" s="30"/>
      <c r="C14" s="278" t="s">
        <v>163</v>
      </c>
      <c r="D14" s="109"/>
      <c r="E14" s="110">
        <v>9</v>
      </c>
      <c r="F14" s="33"/>
      <c r="G14" s="154"/>
      <c r="H14" s="30"/>
      <c r="I14" s="30"/>
      <c r="J14" s="30"/>
      <c r="K14" s="30"/>
      <c r="L14" s="30"/>
      <c r="M14" s="30"/>
    </row>
    <row r="15" spans="1:13" ht="19.5" customHeight="1">
      <c r="A15" s="30"/>
      <c r="B15" s="30"/>
      <c r="C15" s="108" t="s">
        <v>165</v>
      </c>
      <c r="D15" s="109"/>
      <c r="E15" s="110">
        <v>8</v>
      </c>
      <c r="F15" s="33"/>
      <c r="G15" s="30"/>
      <c r="H15" s="30"/>
      <c r="I15" s="30"/>
      <c r="J15" s="30"/>
      <c r="K15" s="30"/>
      <c r="L15" s="30"/>
      <c r="M15" s="30"/>
    </row>
    <row r="16" spans="1:13" ht="19.5" customHeight="1">
      <c r="A16" s="30"/>
      <c r="B16" s="30"/>
      <c r="C16" s="108" t="s">
        <v>266</v>
      </c>
      <c r="D16" s="109"/>
      <c r="E16" s="110">
        <v>9</v>
      </c>
      <c r="F16" s="33"/>
      <c r="G16" s="30"/>
      <c r="H16" s="30"/>
      <c r="I16" s="30"/>
      <c r="J16" s="30"/>
      <c r="K16" s="30"/>
      <c r="L16" s="30"/>
      <c r="M16" s="30"/>
    </row>
    <row r="17" spans="1:13" ht="19.5" customHeight="1">
      <c r="A17" s="30"/>
      <c r="B17" s="30"/>
      <c r="C17" s="122" t="s">
        <v>76</v>
      </c>
      <c r="D17" s="123"/>
      <c r="E17" s="124">
        <f>SUM(E8:E16)</f>
        <v>65</v>
      </c>
      <c r="F17" s="152"/>
      <c r="G17" s="30"/>
      <c r="H17" s="30"/>
      <c r="I17" s="30"/>
      <c r="J17" s="30"/>
      <c r="K17" s="30"/>
      <c r="L17" s="30"/>
      <c r="M17" s="30"/>
    </row>
    <row r="18" spans="1:13" ht="19.5" customHeight="1">
      <c r="A18" s="30"/>
      <c r="B18" s="30"/>
      <c r="C18" s="30"/>
      <c r="D18" s="30"/>
      <c r="E18" s="30"/>
      <c r="F18" s="152"/>
      <c r="G18" s="30"/>
      <c r="H18" s="30"/>
      <c r="I18" s="30"/>
      <c r="J18" s="30"/>
      <c r="K18" s="30"/>
      <c r="L18" s="30"/>
      <c r="M18" s="30"/>
    </row>
    <row r="19" spans="1:13" ht="19.5" customHeight="1">
      <c r="A19" s="30"/>
      <c r="B19" s="30"/>
      <c r="C19" s="30"/>
      <c r="D19" s="30"/>
      <c r="E19" s="30"/>
      <c r="F19" s="152"/>
      <c r="G19" s="30"/>
      <c r="H19" s="30"/>
      <c r="I19" s="30"/>
      <c r="J19" s="30"/>
      <c r="K19" s="30"/>
      <c r="L19" s="30"/>
      <c r="M19" s="30"/>
    </row>
    <row r="20" spans="1:13" ht="19.5" customHeight="1">
      <c r="A20" s="30"/>
      <c r="B20" s="30"/>
      <c r="C20" s="30"/>
      <c r="D20" s="30"/>
      <c r="E20" s="30"/>
      <c r="F20" s="152"/>
      <c r="G20" s="30"/>
      <c r="H20" s="30"/>
      <c r="I20" s="30"/>
      <c r="J20" s="30"/>
      <c r="K20" s="30"/>
      <c r="L20" s="30"/>
      <c r="M20" s="30"/>
    </row>
    <row r="21" spans="1:13" ht="19.5" customHeight="1">
      <c r="A21" s="30"/>
      <c r="B21" s="30"/>
      <c r="C21" s="30"/>
      <c r="D21" s="30"/>
      <c r="E21" s="30"/>
      <c r="F21" s="152"/>
      <c r="G21" s="30"/>
      <c r="H21" s="30"/>
      <c r="I21" s="30"/>
      <c r="J21" s="30"/>
      <c r="K21" s="30"/>
      <c r="L21" s="30"/>
      <c r="M21" s="30"/>
    </row>
    <row r="22" spans="1:13" ht="19.5" customHeight="1">
      <c r="A22" s="30"/>
      <c r="B22" s="30"/>
      <c r="C22" s="30"/>
      <c r="D22" s="30"/>
      <c r="E22" s="30"/>
      <c r="F22" s="152"/>
      <c r="G22" s="30"/>
      <c r="H22" s="30"/>
      <c r="I22" s="30"/>
      <c r="J22" s="30"/>
      <c r="K22" s="30"/>
      <c r="L22" s="30"/>
      <c r="M22" s="30"/>
    </row>
    <row r="23" spans="1:13" ht="19.5" customHeight="1">
      <c r="A23" s="30"/>
      <c r="B23" s="30"/>
      <c r="C23" s="30"/>
      <c r="D23" s="30"/>
      <c r="E23" s="30"/>
      <c r="F23" s="152"/>
      <c r="G23" s="30"/>
      <c r="H23" s="30"/>
      <c r="I23" s="30"/>
      <c r="J23" s="30"/>
      <c r="K23" s="30"/>
      <c r="L23" s="30"/>
      <c r="M23" s="30"/>
    </row>
    <row r="24" spans="1:13" ht="19.5" customHeight="1">
      <c r="A24" s="30"/>
      <c r="B24" s="30"/>
      <c r="C24" s="30"/>
      <c r="D24" s="30"/>
      <c r="E24" s="30"/>
      <c r="F24" s="152"/>
      <c r="G24" s="30"/>
      <c r="H24" s="30"/>
      <c r="I24" s="30"/>
      <c r="J24" s="30"/>
      <c r="K24" s="30"/>
      <c r="L24" s="30"/>
      <c r="M24" s="30"/>
    </row>
    <row r="25" spans="1:13" ht="19.5" customHeight="1">
      <c r="A25" s="30"/>
      <c r="B25" s="30"/>
      <c r="C25" s="30"/>
      <c r="D25" s="30"/>
      <c r="E25" s="30"/>
      <c r="F25" s="152"/>
      <c r="G25" s="30"/>
      <c r="H25" s="30"/>
      <c r="I25" s="30"/>
      <c r="J25" s="30"/>
      <c r="K25" s="30"/>
      <c r="L25" s="30"/>
      <c r="M25" s="30"/>
    </row>
    <row r="26" spans="1:13" ht="19.5" customHeight="1">
      <c r="A26" s="30"/>
      <c r="B26" s="30"/>
      <c r="C26" s="30"/>
      <c r="D26" s="30"/>
      <c r="E26" s="30"/>
      <c r="F26" s="152"/>
      <c r="G26" s="30"/>
      <c r="H26" s="30"/>
      <c r="I26" s="30"/>
      <c r="J26" s="30"/>
      <c r="K26" s="30"/>
      <c r="L26" s="30"/>
      <c r="M26" s="30"/>
    </row>
    <row r="27" spans="1:13" ht="19.5" customHeight="1">
      <c r="A27" s="30"/>
      <c r="B27" s="30"/>
      <c r="C27" s="30"/>
      <c r="D27" s="30"/>
      <c r="E27" s="30"/>
      <c r="F27" s="152"/>
      <c r="G27" s="30"/>
      <c r="H27" s="30"/>
      <c r="I27" s="30"/>
      <c r="J27" s="30"/>
      <c r="K27" s="30"/>
      <c r="L27" s="30"/>
      <c r="M27" s="30"/>
    </row>
    <row r="28" spans="1:13" ht="19.5" customHeight="1">
      <c r="A28" s="30"/>
      <c r="B28" s="30"/>
      <c r="C28" s="30"/>
      <c r="D28" s="30"/>
      <c r="E28" s="30"/>
      <c r="F28" s="152"/>
      <c r="G28" s="30"/>
      <c r="H28" s="30"/>
      <c r="I28" s="30"/>
      <c r="J28" s="30"/>
      <c r="K28" s="30"/>
      <c r="L28" s="30"/>
      <c r="M28" s="30"/>
    </row>
    <row r="29" spans="1:13" ht="19.5" customHeight="1">
      <c r="A29" s="30"/>
      <c r="B29" s="30"/>
      <c r="C29" s="30"/>
      <c r="D29" s="30"/>
      <c r="E29" s="30"/>
      <c r="F29" s="152"/>
      <c r="G29" s="30"/>
      <c r="H29" s="30"/>
      <c r="I29" s="30"/>
      <c r="J29" s="30"/>
      <c r="K29" s="30"/>
      <c r="L29" s="30"/>
      <c r="M29" s="30"/>
    </row>
    <row r="30" spans="1:13" ht="19.5" customHeight="1">
      <c r="A30" s="30"/>
      <c r="B30" s="30"/>
      <c r="C30" s="30"/>
      <c r="D30" s="30"/>
      <c r="E30" s="30"/>
      <c r="F30" s="152"/>
      <c r="G30" s="30"/>
      <c r="H30" s="30"/>
      <c r="I30" s="30"/>
      <c r="J30" s="30"/>
      <c r="K30" s="30"/>
      <c r="L30" s="30"/>
      <c r="M30" s="30"/>
    </row>
    <row r="31" spans="1:13" ht="19.5" customHeight="1">
      <c r="A31" s="30"/>
      <c r="B31" s="30"/>
      <c r="C31" s="30"/>
      <c r="D31" s="30"/>
      <c r="E31" s="30"/>
      <c r="F31" s="152"/>
      <c r="G31" s="30"/>
      <c r="H31" s="30"/>
      <c r="I31" s="30"/>
      <c r="J31" s="30"/>
      <c r="K31" s="30"/>
      <c r="L31" s="30"/>
      <c r="M31" s="30"/>
    </row>
    <row r="32" spans="1:13" ht="19.5" customHeight="1">
      <c r="A32" s="30"/>
      <c r="B32" s="30"/>
      <c r="C32" s="30"/>
      <c r="D32" s="30"/>
      <c r="E32" s="30"/>
      <c r="F32" s="152"/>
      <c r="G32" s="30"/>
      <c r="H32" s="30"/>
      <c r="I32" s="30"/>
      <c r="J32" s="30"/>
      <c r="K32" s="30"/>
      <c r="L32" s="30"/>
      <c r="M32" s="30"/>
    </row>
    <row r="33" spans="1:13" ht="19.5" customHeight="1">
      <c r="A33" s="30"/>
      <c r="B33" s="30"/>
      <c r="C33" s="30"/>
      <c r="D33" s="30"/>
      <c r="E33" s="30"/>
      <c r="F33" s="152"/>
      <c r="G33" s="30"/>
      <c r="H33" s="30"/>
      <c r="I33" s="30"/>
      <c r="J33" s="30"/>
      <c r="K33" s="30"/>
      <c r="L33" s="30"/>
      <c r="M33" s="30"/>
    </row>
    <row r="34" spans="1:13" ht="12.75">
      <c r="A34" s="30"/>
      <c r="B34" s="30"/>
      <c r="C34" s="30"/>
      <c r="D34" s="30"/>
      <c r="E34" s="30"/>
      <c r="F34" s="152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152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152"/>
      <c r="G36" s="30"/>
      <c r="H36" s="30"/>
      <c r="I36" s="30"/>
      <c r="J36" s="30"/>
      <c r="K36" s="30"/>
      <c r="L36" s="30"/>
      <c r="M36" s="30"/>
    </row>
    <row r="37" spans="3:5" ht="12.75">
      <c r="C37" s="30"/>
      <c r="D37" s="30"/>
      <c r="E37" s="30"/>
    </row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0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2" width="6.00390625" style="17" customWidth="1"/>
    <col min="3" max="3" width="6.00390625" style="158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9.7109375" style="0" bestFit="1" customWidth="1"/>
    <col min="9" max="9" width="9.140625" style="283" customWidth="1"/>
    <col min="10" max="10" width="9.140625" style="1" customWidth="1"/>
  </cols>
  <sheetData>
    <row r="1" spans="1:9" ht="9" customHeight="1">
      <c r="A1" s="184"/>
      <c r="B1" s="184"/>
      <c r="C1" s="90"/>
      <c r="D1" s="30"/>
      <c r="E1" s="30"/>
      <c r="F1" s="159"/>
      <c r="G1" s="30"/>
      <c r="H1" s="30"/>
      <c r="I1" s="43"/>
    </row>
    <row r="2" spans="1:9" ht="15" customHeight="1">
      <c r="A2" s="293" t="str">
        <f>Startlist!A1</f>
        <v>Paide Ralli 2022</v>
      </c>
      <c r="B2" s="293"/>
      <c r="C2" s="294"/>
      <c r="D2" s="294"/>
      <c r="E2" s="294"/>
      <c r="F2" s="294"/>
      <c r="G2" s="294"/>
      <c r="H2" s="294"/>
      <c r="I2" s="294"/>
    </row>
    <row r="3" spans="1:9" ht="15">
      <c r="A3" s="295" t="str">
        <f>Startlist!$A2</f>
        <v>16.-17. september 2022</v>
      </c>
      <c r="B3" s="295"/>
      <c r="C3" s="295"/>
      <c r="D3" s="295"/>
      <c r="E3" s="295"/>
      <c r="F3" s="295"/>
      <c r="G3" s="295"/>
      <c r="H3" s="295"/>
      <c r="I3" s="295"/>
    </row>
    <row r="4" spans="1:9" ht="15">
      <c r="A4" s="295" t="str">
        <f>Startlist!$A3</f>
        <v>Paide</v>
      </c>
      <c r="B4" s="295"/>
      <c r="C4" s="295"/>
      <c r="D4" s="295"/>
      <c r="E4" s="295"/>
      <c r="F4" s="295"/>
      <c r="G4" s="295"/>
      <c r="H4" s="295"/>
      <c r="I4" s="295"/>
    </row>
    <row r="5" spans="1:9" ht="15" customHeight="1">
      <c r="A5" s="184"/>
      <c r="B5" s="184"/>
      <c r="C5" s="90"/>
      <c r="D5" s="152"/>
      <c r="E5" s="30"/>
      <c r="F5" s="30"/>
      <c r="G5" s="30"/>
      <c r="H5" s="30"/>
      <c r="I5" s="44"/>
    </row>
    <row r="6" spans="1:10" ht="15.75" customHeight="1">
      <c r="A6" s="275" t="s">
        <v>317</v>
      </c>
      <c r="B6" s="113"/>
      <c r="D6" s="118"/>
      <c r="E6" s="113"/>
      <c r="F6" s="113"/>
      <c r="G6" s="113"/>
      <c r="H6" s="113"/>
      <c r="I6" s="117"/>
      <c r="J6" s="76"/>
    </row>
    <row r="7" spans="1:10" ht="12.75">
      <c r="A7" s="231" t="s">
        <v>213</v>
      </c>
      <c r="B7" s="232" t="s">
        <v>214</v>
      </c>
      <c r="C7" s="232" t="s">
        <v>58</v>
      </c>
      <c r="D7" s="92"/>
      <c r="E7" s="93" t="s">
        <v>46</v>
      </c>
      <c r="F7" s="92"/>
      <c r="G7" s="94" t="s">
        <v>55</v>
      </c>
      <c r="H7" s="91" t="s">
        <v>54</v>
      </c>
      <c r="I7" s="229" t="s">
        <v>48</v>
      </c>
      <c r="J7" s="76"/>
    </row>
    <row r="8" spans="1:10" ht="15" customHeight="1">
      <c r="A8" s="95">
        <v>1</v>
      </c>
      <c r="B8" s="225">
        <f>COUNTIF($D$1:D7,D8)+1</f>
        <v>1</v>
      </c>
      <c r="C8" s="127">
        <v>1</v>
      </c>
      <c r="D8" s="96" t="str">
        <f>IF(VLOOKUP($C8,'Champ Classes'!$A:$F,2,FALSE)="","",VLOOKUP($C8,'Champ Classes'!$A:$F,2,FALSE))</f>
        <v>EMV2</v>
      </c>
      <c r="E8" s="97" t="str">
        <f>CONCATENATE(VLOOKUP(C8,Startlist!B:H,3,FALSE)," / ",VLOOKUP(C8,Startlist!B:H,4,FALSE))</f>
        <v>Gregor Jeets / Timo Taniel</v>
      </c>
      <c r="F8" s="98" t="str">
        <f>VLOOKUP(C8,Startlist!B:F,5,FALSE)</f>
        <v>EST</v>
      </c>
      <c r="G8" s="97" t="str">
        <f>VLOOKUP(C8,Startlist!B:H,7,FALSE)</f>
        <v>Skoda Fabia Rally2 Evo</v>
      </c>
      <c r="H8" s="97" t="str">
        <f>VLOOKUP(C8,Startlist!B:H,6,FALSE)</f>
        <v>TEHASE AUTO</v>
      </c>
      <c r="I8" s="228" t="str">
        <f>IF(VLOOKUP(C8,Results!B:O,14,FALSE)="","Retired",VLOOKUP(C8,Results!B:O,14,FALSE))</f>
        <v> 1:01.29,7</v>
      </c>
      <c r="J8" s="155"/>
    </row>
    <row r="9" spans="1:10" ht="15" customHeight="1">
      <c r="A9" s="95">
        <f>A8+1</f>
        <v>2</v>
      </c>
      <c r="B9" s="225">
        <f>COUNTIF($D$1:D8,D9)+1</f>
        <v>1</v>
      </c>
      <c r="C9" s="127">
        <v>3</v>
      </c>
      <c r="D9" s="96" t="str">
        <f>IF(VLOOKUP($C9,'Champ Classes'!$A:$F,2,FALSE)="","",VLOOKUP($C9,'Champ Classes'!$A:$F,2,FALSE))</f>
        <v>EMV5</v>
      </c>
      <c r="E9" s="97" t="str">
        <f>CONCATENATE(VLOOKUP(C9,Startlist!B:H,3,FALSE)," / ",VLOOKUP(C9,Startlist!B:H,4,FALSE))</f>
        <v>Timmu Kõrge / Erki Pints</v>
      </c>
      <c r="F9" s="98" t="str">
        <f>VLOOKUP(C9,Startlist!B:F,5,FALSE)</f>
        <v>EST</v>
      </c>
      <c r="G9" s="97" t="str">
        <f>VLOOKUP(C9,Startlist!B:H,7,FALSE)</f>
        <v>Mitsubishi Lancer Evo 10</v>
      </c>
      <c r="H9" s="97" t="str">
        <f>VLOOKUP(C9,Startlist!B:H,6,FALSE)</f>
        <v>KUPATAMA MOTORSPORT</v>
      </c>
      <c r="I9" s="228" t="str">
        <f>IF(VLOOKUP(C9,Results!B:O,14,FALSE)="","Retired",VLOOKUP(C9,Results!B:O,14,FALSE))</f>
        <v> 1:02.24,5</v>
      </c>
      <c r="J9" s="155"/>
    </row>
    <row r="10" spans="1:10" ht="15" customHeight="1">
      <c r="A10" s="95">
        <f aca="true" t="shared" si="0" ref="A10:A49">A9+1</f>
        <v>3</v>
      </c>
      <c r="B10" s="225">
        <f>COUNTIF($D$1:D9,D10)+1</f>
        <v>1</v>
      </c>
      <c r="C10" s="127">
        <v>10</v>
      </c>
      <c r="D10" s="96" t="str">
        <f>IF(VLOOKUP($C10,'Champ Classes'!$A:$F,2,FALSE)="","",VLOOKUP($C10,'Champ Classes'!$A:$F,2,FALSE))</f>
        <v>EMV3</v>
      </c>
      <c r="E10" s="97" t="str">
        <f>CONCATENATE(VLOOKUP(C10,Startlist!B:H,3,FALSE)," / ",VLOOKUP(C10,Startlist!B:H,4,FALSE))</f>
        <v>Kaspar Kasari / Rainis Raidma</v>
      </c>
      <c r="F10" s="98" t="str">
        <f>VLOOKUP(C10,Startlist!B:F,5,FALSE)</f>
        <v>EST</v>
      </c>
      <c r="G10" s="97" t="str">
        <f>VLOOKUP(C10,Startlist!B:H,7,FALSE)</f>
        <v>Ford Fiesta Rally3</v>
      </c>
      <c r="H10" s="97" t="str">
        <f>VLOOKUP(C10,Startlist!B:H,6,FALSE)</f>
        <v>OT RACING</v>
      </c>
      <c r="I10" s="228" t="str">
        <f>IF(VLOOKUP(C10,Results!B:O,14,FALSE)="","Retired",VLOOKUP(C10,Results!B:O,14,FALSE))</f>
        <v> 1:04.30,5</v>
      </c>
      <c r="J10" s="155"/>
    </row>
    <row r="11" spans="1:10" ht="15" customHeight="1">
      <c r="A11" s="95">
        <f t="shared" si="0"/>
        <v>4</v>
      </c>
      <c r="B11" s="225">
        <f>COUNTIF($D$1:D10,D11)+1</f>
        <v>1</v>
      </c>
      <c r="C11" s="127">
        <v>30</v>
      </c>
      <c r="D11" s="96" t="str">
        <f>IF(VLOOKUP($C11,'Champ Classes'!$A:$F,2,FALSE)="","",VLOOKUP($C11,'Champ Classes'!$A:$F,2,FALSE))</f>
        <v>EMV6</v>
      </c>
      <c r="E11" s="97" t="str">
        <f>CONCATENATE(VLOOKUP(C11,Startlist!B:H,3,FALSE)," / ",VLOOKUP(C11,Startlist!B:H,4,FALSE))</f>
        <v>Taavi Niinemets / Esko Allika</v>
      </c>
      <c r="F11" s="98" t="str">
        <f>VLOOKUP(C11,Startlist!B:F,5,FALSE)</f>
        <v>EST</v>
      </c>
      <c r="G11" s="97" t="str">
        <f>VLOOKUP(C11,Startlist!B:H,7,FALSE)</f>
        <v>BMW M3</v>
      </c>
      <c r="H11" s="97" t="str">
        <f>VLOOKUP(C11,Startlist!B:H,6,FALSE)</f>
        <v>JUURU TEHNIKAKLUBI</v>
      </c>
      <c r="I11" s="228" t="str">
        <f>IF(VLOOKUP(C11,Results!B:O,14,FALSE)="","Retired",VLOOKUP(C11,Results!B:O,14,FALSE))</f>
        <v> 1:05.10,8</v>
      </c>
      <c r="J11" s="155"/>
    </row>
    <row r="12" spans="1:10" ht="15" customHeight="1">
      <c r="A12" s="95">
        <f t="shared" si="0"/>
        <v>5</v>
      </c>
      <c r="B12" s="225">
        <f>COUNTIF($D$1:D11,D12)+1</f>
        <v>1</v>
      </c>
      <c r="C12" s="127">
        <v>20</v>
      </c>
      <c r="D12" s="96" t="str">
        <f>IF(VLOOKUP($C12,'Champ Classes'!$A:$F,2,FALSE)="","",VLOOKUP($C12,'Champ Classes'!$A:$F,2,FALSE))</f>
        <v>EMV4</v>
      </c>
      <c r="E12" s="97" t="str">
        <f>CONCATENATE(VLOOKUP(C12,Startlist!B:H,3,FALSE)," / ",VLOOKUP(C12,Startlist!B:H,4,FALSE))</f>
        <v>Jaspar Vaher / Marti Halling</v>
      </c>
      <c r="F12" s="98" t="str">
        <f>VLOOKUP(C12,Startlist!B:F,5,FALSE)</f>
        <v>EST</v>
      </c>
      <c r="G12" s="97" t="str">
        <f>VLOOKUP(C12,Startlist!B:H,7,FALSE)</f>
        <v>Ford Fiesta Rally4</v>
      </c>
      <c r="H12" s="97" t="str">
        <f>VLOOKUP(C12,Startlist!B:H,6,FALSE)</f>
        <v>CKR ESTONIA</v>
      </c>
      <c r="I12" s="228" t="str">
        <f>IF(VLOOKUP(C12,Results!B:O,14,FALSE)="","Retired",VLOOKUP(C12,Results!B:O,14,FALSE))</f>
        <v> 1:05.25,5</v>
      </c>
      <c r="J12" s="155"/>
    </row>
    <row r="13" spans="1:10" ht="15" customHeight="1">
      <c r="A13" s="95">
        <f t="shared" si="0"/>
        <v>6</v>
      </c>
      <c r="B13" s="225">
        <f>COUNTIF($D$1:D12,D13)+1</f>
        <v>1</v>
      </c>
      <c r="C13" s="127">
        <v>37</v>
      </c>
      <c r="D13" s="96" t="str">
        <f>IF(VLOOKUP($C13,'Champ Classes'!$A:$F,2,FALSE)="","",VLOOKUP($C13,'Champ Classes'!$A:$F,2,FALSE))</f>
        <v>EMV7</v>
      </c>
      <c r="E13" s="97" t="str">
        <f>CONCATENATE(VLOOKUP(C13,Startlist!B:H,3,FALSE)," / ",VLOOKUP(C13,Startlist!B:H,4,FALSE))</f>
        <v>Romet Jürgenson / Siim Oja</v>
      </c>
      <c r="F13" s="98" t="str">
        <f>VLOOKUP(C13,Startlist!B:F,5,FALSE)</f>
        <v>EST</v>
      </c>
      <c r="G13" s="97" t="str">
        <f>VLOOKUP(C13,Startlist!B:H,7,FALSE)</f>
        <v>Honda Civic Type-R</v>
      </c>
      <c r="H13" s="97" t="str">
        <f>VLOOKUP(C13,Startlist!B:H,6,FALSE)</f>
        <v>PACE MOTORSPORT ESTONIA</v>
      </c>
      <c r="I13" s="228" t="str">
        <f>IF(VLOOKUP(C13,Results!B:O,14,FALSE)="","Retired",VLOOKUP(C13,Results!B:O,14,FALSE))</f>
        <v> 1:06.03,2</v>
      </c>
      <c r="J13" s="155"/>
    </row>
    <row r="14" spans="1:10" ht="15" customHeight="1">
      <c r="A14" s="95">
        <f t="shared" si="0"/>
        <v>7</v>
      </c>
      <c r="B14" s="225">
        <f>COUNTIF($D$1:D13,D14)+1</f>
        <v>2</v>
      </c>
      <c r="C14" s="127">
        <v>9</v>
      </c>
      <c r="D14" s="96" t="str">
        <f>IF(VLOOKUP($C14,'Champ Classes'!$A:$F,2,FALSE)="","",VLOOKUP($C14,'Champ Classes'!$A:$F,2,FALSE))</f>
        <v>EMV5</v>
      </c>
      <c r="E14" s="97" t="str">
        <f>CONCATENATE(VLOOKUP(C14,Startlist!B:H,3,FALSE)," / ",VLOOKUP(C14,Startlist!B:H,4,FALSE))</f>
        <v>Edgars Balodis / Maksims Juzikevics</v>
      </c>
      <c r="F14" s="98" t="str">
        <f>VLOOKUP(C14,Startlist!B:F,5,FALSE)</f>
        <v>EST / LVA</v>
      </c>
      <c r="G14" s="97" t="str">
        <f>VLOOKUP(C14,Startlist!B:H,7,FALSE)</f>
        <v>Mitsubishi Lancer Evo 8</v>
      </c>
      <c r="H14" s="97" t="str">
        <f>VLOOKUP(C14,Startlist!B:H,6,FALSE)</f>
        <v>A1M MOTORSPORT</v>
      </c>
      <c r="I14" s="228" t="str">
        <f>IF(VLOOKUP(C14,Results!B:O,14,FALSE)="","Retired",VLOOKUP(C14,Results!B:O,14,FALSE))</f>
        <v> 1:06.10,4</v>
      </c>
      <c r="J14" s="155"/>
    </row>
    <row r="15" spans="1:10" ht="15" customHeight="1">
      <c r="A15" s="95">
        <f t="shared" si="0"/>
        <v>8</v>
      </c>
      <c r="B15" s="225">
        <f>COUNTIF($D$1:D14,D15)+1</f>
        <v>2</v>
      </c>
      <c r="C15" s="127">
        <v>32</v>
      </c>
      <c r="D15" s="96" t="str">
        <f>IF(VLOOKUP($C15,'Champ Classes'!$A:$F,2,FALSE)="","",VLOOKUP($C15,'Champ Classes'!$A:$F,2,FALSE))</f>
        <v>EMV6</v>
      </c>
      <c r="E15" s="97" t="str">
        <f>CONCATENATE(VLOOKUP(C15,Startlist!B:H,3,FALSE)," / ",VLOOKUP(C15,Startlist!B:H,4,FALSE))</f>
        <v>Raiko Aru / Allar Heina</v>
      </c>
      <c r="F15" s="98" t="str">
        <f>VLOOKUP(C15,Startlist!B:F,5,FALSE)</f>
        <v>EST</v>
      </c>
      <c r="G15" s="97" t="str">
        <f>VLOOKUP(C15,Startlist!B:H,7,FALSE)</f>
        <v>BMW 1M</v>
      </c>
      <c r="H15" s="97" t="str">
        <f>VLOOKUP(C15,Startlist!B:H,6,FALSE)</f>
        <v>MRF MOTORSPORT</v>
      </c>
      <c r="I15" s="228" t="str">
        <f>IF(VLOOKUP(C15,Results!B:O,14,FALSE)="","Retired",VLOOKUP(C15,Results!B:O,14,FALSE))</f>
        <v> 1:06.15,0</v>
      </c>
      <c r="J15" s="155"/>
    </row>
    <row r="16" spans="1:10" ht="15" customHeight="1">
      <c r="A16" s="95">
        <f t="shared" si="0"/>
        <v>9</v>
      </c>
      <c r="B16" s="225">
        <f>COUNTIF($D$1:D15,D16)+1</f>
        <v>2</v>
      </c>
      <c r="C16" s="127">
        <v>19</v>
      </c>
      <c r="D16" s="96" t="str">
        <f>IF(VLOOKUP($C16,'Champ Classes'!$A:$F,2,FALSE)="","",VLOOKUP($C16,'Champ Classes'!$A:$F,2,FALSE))</f>
        <v>EMV4</v>
      </c>
      <c r="E16" s="97" t="str">
        <f>CONCATENATE(VLOOKUP(C16,Startlist!B:H,3,FALSE)," / ",VLOOKUP(C16,Startlist!B:H,4,FALSE))</f>
        <v>Karl-Markus Sei / Martin Leotoots</v>
      </c>
      <c r="F16" s="98" t="str">
        <f>VLOOKUP(C16,Startlist!B:F,5,FALSE)</f>
        <v>EST</v>
      </c>
      <c r="G16" s="97" t="str">
        <f>VLOOKUP(C16,Startlist!B:H,7,FALSE)</f>
        <v>Peugeot 208 Rally4</v>
      </c>
      <c r="H16" s="97" t="str">
        <f>VLOOKUP(C16,Startlist!B:H,6,FALSE)</f>
        <v>ALM MOTORSPORT</v>
      </c>
      <c r="I16" s="228" t="str">
        <f>IF(VLOOKUP(C16,Results!B:O,14,FALSE)="","Retired",VLOOKUP(C16,Results!B:O,14,FALSE))</f>
        <v> 1:06.42,7</v>
      </c>
      <c r="J16" s="155"/>
    </row>
    <row r="17" spans="1:10" ht="15" customHeight="1">
      <c r="A17" s="95">
        <f t="shared" si="0"/>
        <v>10</v>
      </c>
      <c r="B17" s="225">
        <f>COUNTIF($D$1:D16,D17)+1</f>
        <v>3</v>
      </c>
      <c r="C17" s="127">
        <v>11</v>
      </c>
      <c r="D17" s="96" t="str">
        <f>IF(VLOOKUP($C17,'Champ Classes'!$A:$F,2,FALSE)="","",VLOOKUP($C17,'Champ Classes'!$A:$F,2,FALSE))</f>
        <v>EMV5</v>
      </c>
      <c r="E17" s="97" t="str">
        <f>CONCATENATE(VLOOKUP(C17,Startlist!B:H,3,FALSE)," / ",VLOOKUP(C17,Startlist!B:H,4,FALSE))</f>
        <v>Rainer Paavel / Tiina Ehrbach</v>
      </c>
      <c r="F17" s="98" t="str">
        <f>VLOOKUP(C17,Startlist!B:F,5,FALSE)</f>
        <v>EST</v>
      </c>
      <c r="G17" s="97" t="str">
        <f>VLOOKUP(C17,Startlist!B:H,7,FALSE)</f>
        <v>Mitsubishi Lancer Evo 9</v>
      </c>
      <c r="H17" s="97" t="str">
        <f>VLOOKUP(C17,Startlist!B:H,6,FALSE)</f>
        <v>BTR RACING</v>
      </c>
      <c r="I17" s="228" t="str">
        <f>IF(VLOOKUP(C17,Results!B:O,14,FALSE)="","Retired",VLOOKUP(C17,Results!B:O,14,FALSE))</f>
        <v> 1:06.50,0</v>
      </c>
      <c r="J17" s="155"/>
    </row>
    <row r="18" spans="1:10" ht="15" customHeight="1">
      <c r="A18" s="95">
        <f t="shared" si="0"/>
        <v>11</v>
      </c>
      <c r="B18" s="225">
        <f>COUNTIF($D$1:D17,D18)+1</f>
        <v>3</v>
      </c>
      <c r="C18" s="127">
        <v>18</v>
      </c>
      <c r="D18" s="96" t="str">
        <f>IF(VLOOKUP($C18,'Champ Classes'!$A:$F,2,FALSE)="","",VLOOKUP($C18,'Champ Classes'!$A:$F,2,FALSE))</f>
        <v>EMV4</v>
      </c>
      <c r="E18" s="97" t="str">
        <f>CONCATENATE(VLOOKUP(C18,Startlist!B:H,3,FALSE)," / ",VLOOKUP(C18,Startlist!B:H,4,FALSE))</f>
        <v>Patrick Enok / Tanel Kasesalu</v>
      </c>
      <c r="F18" s="98" t="str">
        <f>VLOOKUP(C18,Startlist!B:F,5,FALSE)</f>
        <v>EST</v>
      </c>
      <c r="G18" s="97" t="str">
        <f>VLOOKUP(C18,Startlist!B:H,7,FALSE)</f>
        <v>Ford Fiesta Rally4</v>
      </c>
      <c r="H18" s="97" t="str">
        <f>VLOOKUP(C18,Startlist!B:H,6,FALSE)</f>
        <v>CKR ESTONIA</v>
      </c>
      <c r="I18" s="228" t="str">
        <f>IF(VLOOKUP(C18,Results!B:O,14,FALSE)="","Retired",VLOOKUP(C18,Results!B:O,14,FALSE))</f>
        <v> 1:06.52,6</v>
      </c>
      <c r="J18" s="155"/>
    </row>
    <row r="19" spans="1:10" ht="15" customHeight="1">
      <c r="A19" s="95">
        <f t="shared" si="0"/>
        <v>12</v>
      </c>
      <c r="B19" s="225">
        <f>COUNTIF($D$1:D18,D19)+1</f>
        <v>3</v>
      </c>
      <c r="C19" s="127">
        <v>36</v>
      </c>
      <c r="D19" s="96" t="str">
        <f>IF(VLOOKUP($C19,'Champ Classes'!$A:$F,2,FALSE)="","",VLOOKUP($C19,'Champ Classes'!$A:$F,2,FALSE))</f>
        <v>EMV6</v>
      </c>
      <c r="E19" s="97" t="str">
        <f>CONCATENATE(VLOOKUP(C19,Startlist!B:H,3,FALSE)," / ",VLOOKUP(C19,Startlist!B:H,4,FALSE))</f>
        <v>Markus Tammoja / Henri Ääremaa</v>
      </c>
      <c r="F19" s="98" t="str">
        <f>VLOOKUP(C19,Startlist!B:F,5,FALSE)</f>
        <v>EST</v>
      </c>
      <c r="G19" s="97" t="str">
        <f>VLOOKUP(C19,Startlist!B:H,7,FALSE)</f>
        <v>BMW 316I</v>
      </c>
      <c r="H19" s="97" t="str">
        <f>VLOOKUP(C19,Startlist!B:H,6,FALSE)</f>
        <v>MRF MOTORSPORT</v>
      </c>
      <c r="I19" s="228" t="str">
        <f>IF(VLOOKUP(C19,Results!B:O,14,FALSE)="","Retired",VLOOKUP(C19,Results!B:O,14,FALSE))</f>
        <v> 1:07.24,4</v>
      </c>
      <c r="J19" s="155"/>
    </row>
    <row r="20" spans="1:10" ht="15" customHeight="1">
      <c r="A20" s="95">
        <f t="shared" si="0"/>
        <v>13</v>
      </c>
      <c r="B20" s="225">
        <f>COUNTIF($D$1:D19,D20)+1</f>
        <v>2</v>
      </c>
      <c r="C20" s="127">
        <v>33</v>
      </c>
      <c r="D20" s="96" t="str">
        <f>IF(VLOOKUP($C20,'Champ Classes'!$A:$F,2,FALSE)="","",VLOOKUP($C20,'Champ Classes'!$A:$F,2,FALSE))</f>
        <v>EMV7</v>
      </c>
      <c r="E20" s="97" t="str">
        <f>CONCATENATE(VLOOKUP(C20,Startlist!B:H,3,FALSE)," / ",VLOOKUP(C20,Startlist!B:H,4,FALSE))</f>
        <v>Keiro Orgus / Evelin Mitendorf</v>
      </c>
      <c r="F20" s="98" t="str">
        <f>VLOOKUP(C20,Startlist!B:F,5,FALSE)</f>
        <v>EST</v>
      </c>
      <c r="G20" s="97" t="str">
        <f>VLOOKUP(C20,Startlist!B:H,7,FALSE)</f>
        <v>Honda Civic Type-R</v>
      </c>
      <c r="H20" s="97" t="str">
        <f>VLOOKUP(C20,Startlist!B:H,6,FALSE)</f>
        <v>MURAKAS RACING</v>
      </c>
      <c r="I20" s="228" t="str">
        <f>IF(VLOOKUP(C20,Results!B:O,14,FALSE)="","Retired",VLOOKUP(C20,Results!B:O,14,FALSE))</f>
        <v> 1:08.14,3</v>
      </c>
      <c r="J20" s="155"/>
    </row>
    <row r="21" spans="1:10" ht="15" customHeight="1">
      <c r="A21" s="95">
        <f t="shared" si="0"/>
        <v>14</v>
      </c>
      <c r="B21" s="225">
        <f>COUNTIF($D$1:D20,D21)+1</f>
        <v>4</v>
      </c>
      <c r="C21" s="127">
        <v>16</v>
      </c>
      <c r="D21" s="96" t="str">
        <f>IF(VLOOKUP($C21,'Champ Classes'!$A:$F,2,FALSE)="","",VLOOKUP($C21,'Champ Classes'!$A:$F,2,FALSE))</f>
        <v>EMV4</v>
      </c>
      <c r="E21" s="97" t="str">
        <f>CONCATENATE(VLOOKUP(C21,Startlist!B:H,3,FALSE)," / ",VLOOKUP(C21,Startlist!B:H,4,FALSE))</f>
        <v>Karl Johannes Visnapuu / Rait Jansen</v>
      </c>
      <c r="F21" s="98" t="str">
        <f>VLOOKUP(C21,Startlist!B:F,5,FALSE)</f>
        <v>EST</v>
      </c>
      <c r="G21" s="97" t="str">
        <f>VLOOKUP(C21,Startlist!B:H,7,FALSE)</f>
        <v>Ford Fiesta Rally4</v>
      </c>
      <c r="H21" s="97" t="str">
        <f>VLOOKUP(C21,Startlist!B:H,6,FALSE)</f>
        <v>CRC RALLY TEAM</v>
      </c>
      <c r="I21" s="228" t="str">
        <f>IF(VLOOKUP(C21,Results!B:O,14,FALSE)="","Retired",VLOOKUP(C21,Results!B:O,14,FALSE))</f>
        <v> 1:08.26,6</v>
      </c>
      <c r="J21" s="155"/>
    </row>
    <row r="22" spans="1:10" ht="15" customHeight="1">
      <c r="A22" s="95">
        <f t="shared" si="0"/>
        <v>15</v>
      </c>
      <c r="B22" s="225">
        <f>COUNTIF($D$1:D21,D22)+1</f>
        <v>4</v>
      </c>
      <c r="C22" s="127">
        <v>38</v>
      </c>
      <c r="D22" s="96" t="str">
        <f>IF(VLOOKUP($C22,'Champ Classes'!$A:$F,2,FALSE)="","",VLOOKUP($C22,'Champ Classes'!$A:$F,2,FALSE))</f>
        <v>EMV6</v>
      </c>
      <c r="E22" s="97" t="str">
        <f>CONCATENATE(VLOOKUP(C22,Startlist!B:H,3,FALSE)," / ",VLOOKUP(C22,Startlist!B:H,4,FALSE))</f>
        <v>Tarmo Lee / Tõnu Nõmmik</v>
      </c>
      <c r="F22" s="98" t="str">
        <f>VLOOKUP(C22,Startlist!B:F,5,FALSE)</f>
        <v>EST</v>
      </c>
      <c r="G22" s="97" t="str">
        <f>VLOOKUP(C22,Startlist!B:H,7,FALSE)</f>
        <v>BMW 320</v>
      </c>
      <c r="H22" s="97" t="str">
        <f>VLOOKUP(C22,Startlist!B:H,6,FALSE)</f>
        <v>JUURU TEHNIKAKLUBI</v>
      </c>
      <c r="I22" s="228" t="str">
        <f>IF(VLOOKUP(C22,Results!B:O,14,FALSE)="","Retired",VLOOKUP(C22,Results!B:O,14,FALSE))</f>
        <v> 1:08.39,0</v>
      </c>
      <c r="J22" s="155"/>
    </row>
    <row r="23" spans="1:10" ht="15" customHeight="1">
      <c r="A23" s="95">
        <f t="shared" si="0"/>
        <v>16</v>
      </c>
      <c r="B23" s="225">
        <f>COUNTIF($D$1:D22,D23)+1</f>
        <v>3</v>
      </c>
      <c r="C23" s="127">
        <v>29</v>
      </c>
      <c r="D23" s="96" t="str">
        <f>IF(VLOOKUP($C23,'Champ Classes'!$A:$F,2,FALSE)="","",VLOOKUP($C23,'Champ Classes'!$A:$F,2,FALSE))</f>
        <v>EMV7</v>
      </c>
      <c r="E23" s="97" t="str">
        <f>CONCATENATE(VLOOKUP(C23,Startlist!B:H,3,FALSE)," / ",VLOOKUP(C23,Startlist!B:H,4,FALSE))</f>
        <v>Mark-Egert Tiits / Sander Pruul</v>
      </c>
      <c r="F23" s="98" t="str">
        <f>VLOOKUP(C23,Startlist!B:F,5,FALSE)</f>
        <v>EST</v>
      </c>
      <c r="G23" s="97" t="str">
        <f>VLOOKUP(C23,Startlist!B:H,7,FALSE)</f>
        <v>VW Golf 2</v>
      </c>
      <c r="H23" s="97" t="str">
        <f>VLOOKUP(C23,Startlist!B:H,6,FALSE)</f>
        <v>TIITS RACING TEAM</v>
      </c>
      <c r="I23" s="228" t="str">
        <f>IF(VLOOKUP(C23,Results!B:O,14,FALSE)="","Retired",VLOOKUP(C23,Results!B:O,14,FALSE))</f>
        <v> 1:08.41,8</v>
      </c>
      <c r="J23" s="155"/>
    </row>
    <row r="24" spans="1:9" ht="15">
      <c r="A24" s="95">
        <f t="shared" si="0"/>
        <v>17</v>
      </c>
      <c r="B24" s="225">
        <f>COUNTIF($D$1:D23,D24)+1</f>
        <v>5</v>
      </c>
      <c r="C24" s="127">
        <v>23</v>
      </c>
      <c r="D24" s="96" t="str">
        <f>IF(VLOOKUP($C24,'Champ Classes'!$A:$F,2,FALSE)="","",VLOOKUP($C24,'Champ Classes'!$A:$F,2,FALSE))</f>
        <v>EMV4</v>
      </c>
      <c r="E24" s="97" t="str">
        <f>CONCATENATE(VLOOKUP(C24,Startlist!B:H,3,FALSE)," / ",VLOOKUP(C24,Startlist!B:H,4,FALSE))</f>
        <v>Kevin Lempu / Andre Rahumeel</v>
      </c>
      <c r="F24" s="98" t="str">
        <f>VLOOKUP(C24,Startlist!B:F,5,FALSE)</f>
        <v>EST</v>
      </c>
      <c r="G24" s="97" t="str">
        <f>VLOOKUP(C24,Startlist!B:H,7,FALSE)</f>
        <v>Ford Fiesta R2T</v>
      </c>
      <c r="H24" s="97" t="str">
        <f>VLOOKUP(C24,Startlist!B:H,6,FALSE)</f>
        <v>OT RACING</v>
      </c>
      <c r="I24" s="228" t="str">
        <f>IF(VLOOKUP(C24,Results!B:O,14,FALSE)="","Retired",VLOOKUP(C24,Results!B:O,14,FALSE))</f>
        <v> 1:09.56,6</v>
      </c>
    </row>
    <row r="25" spans="1:9" ht="15">
      <c r="A25" s="95">
        <f t="shared" si="0"/>
        <v>18</v>
      </c>
      <c r="B25" s="225">
        <f>COUNTIF($D$1:D24,D25)+1</f>
        <v>4</v>
      </c>
      <c r="C25" s="127">
        <v>14</v>
      </c>
      <c r="D25" s="96" t="str">
        <f>IF(VLOOKUP($C25,'Champ Classes'!$A:$F,2,FALSE)="","",VLOOKUP($C25,'Champ Classes'!$A:$F,2,FALSE))</f>
        <v>EMV5</v>
      </c>
      <c r="E25" s="97" t="str">
        <f>CONCATENATE(VLOOKUP(C25,Startlist!B:H,3,FALSE)," / ",VLOOKUP(C25,Startlist!B:H,4,FALSE))</f>
        <v>Chrislin Sepp / Kristo Holtsmann</v>
      </c>
      <c r="F25" s="98" t="str">
        <f>VLOOKUP(C25,Startlist!B:F,5,FALSE)</f>
        <v>EST</v>
      </c>
      <c r="G25" s="97" t="str">
        <f>VLOOKUP(C25,Startlist!B:H,7,FALSE)</f>
        <v>Mitsubishi Lancer Evo 9</v>
      </c>
      <c r="H25" s="97" t="str">
        <f>VLOOKUP(C25,Startlist!B:H,6,FALSE)</f>
        <v>MURAKAS RACING</v>
      </c>
      <c r="I25" s="228" t="str">
        <f>IF(VLOOKUP(C25,Results!B:O,14,FALSE)="","Retired",VLOOKUP(C25,Results!B:O,14,FALSE))</f>
        <v> 1:10.35,1</v>
      </c>
    </row>
    <row r="26" spans="1:9" ht="15">
      <c r="A26" s="95">
        <f t="shared" si="0"/>
        <v>19</v>
      </c>
      <c r="B26" s="225">
        <f>COUNTIF($D$1:D25,D26)+1</f>
        <v>1</v>
      </c>
      <c r="C26" s="127">
        <v>40</v>
      </c>
      <c r="D26" s="96" t="str">
        <f>IF(VLOOKUP($C26,'Champ Classes'!$A:$F,2,FALSE)="","",VLOOKUP($C26,'Champ Classes'!$A:$F,2,FALSE))</f>
        <v>EMV8</v>
      </c>
      <c r="E26" s="97" t="str">
        <f>CONCATENATE(VLOOKUP(C26,Startlist!B:H,3,FALSE)," / ",VLOOKUP(C26,Startlist!B:H,4,FALSE))</f>
        <v>Karel Tölp / Karol Pert</v>
      </c>
      <c r="F26" s="98" t="str">
        <f>VLOOKUP(C26,Startlist!B:F,5,FALSE)</f>
        <v>EST</v>
      </c>
      <c r="G26" s="97" t="str">
        <f>VLOOKUP(C26,Startlist!B:H,7,FALSE)</f>
        <v>Ford Fiesta R2</v>
      </c>
      <c r="H26" s="97" t="str">
        <f>VLOOKUP(C26,Startlist!B:H,6,FALSE)</f>
        <v>KAUR MOTORSPORT</v>
      </c>
      <c r="I26" s="228" t="str">
        <f>IF(VLOOKUP(C26,Results!B:O,14,FALSE)="","Retired",VLOOKUP(C26,Results!B:O,14,FALSE))</f>
        <v> 1:10.56,2</v>
      </c>
    </row>
    <row r="27" spans="1:9" ht="15">
      <c r="A27" s="95">
        <f t="shared" si="0"/>
        <v>20</v>
      </c>
      <c r="B27" s="225">
        <f>COUNTIF($D$1:D26,D27)+1</f>
        <v>2</v>
      </c>
      <c r="C27" s="127">
        <v>26</v>
      </c>
      <c r="D27" s="96" t="str">
        <f>IF(VLOOKUP($C27,'Champ Classes'!$A:$F,2,FALSE)="","",VLOOKUP($C27,'Champ Classes'!$A:$F,2,FALSE))</f>
        <v>EMV8</v>
      </c>
      <c r="E27" s="97" t="str">
        <f>CONCATENATE(VLOOKUP(C27,Startlist!B:H,3,FALSE)," / ",VLOOKUP(C27,Startlist!B:H,4,FALSE))</f>
        <v>Joosep Planken / Taavi Lassmann</v>
      </c>
      <c r="F27" s="98" t="str">
        <f>VLOOKUP(C27,Startlist!B:F,5,FALSE)</f>
        <v>EST</v>
      </c>
      <c r="G27" s="97" t="str">
        <f>VLOOKUP(C27,Startlist!B:H,7,FALSE)</f>
        <v>Ford Fiesta R2</v>
      </c>
      <c r="H27" s="97" t="str">
        <f>VLOOKUP(C27,Startlist!B:H,6,FALSE)</f>
        <v>CKR ESTONIA</v>
      </c>
      <c r="I27" s="228" t="str">
        <f>IF(VLOOKUP(C27,Results!B:O,14,FALSE)="","Retired",VLOOKUP(C27,Results!B:O,14,FALSE))</f>
        <v> 1:11.06,4</v>
      </c>
    </row>
    <row r="28" spans="1:9" ht="15">
      <c r="A28" s="95">
        <f t="shared" si="0"/>
        <v>21</v>
      </c>
      <c r="B28" s="225">
        <f>COUNTIF($D$1:D27,D28)+1</f>
        <v>5</v>
      </c>
      <c r="C28" s="127">
        <v>54</v>
      </c>
      <c r="D28" s="96" t="str">
        <f>IF(VLOOKUP($C28,'Champ Classes'!$A:$F,2,FALSE)="","",VLOOKUP($C28,'Champ Classes'!$A:$F,2,FALSE))</f>
        <v>EMV6</v>
      </c>
      <c r="E28" s="97" t="str">
        <f>CONCATENATE(VLOOKUP(C28,Startlist!B:H,3,FALSE)," / ",VLOOKUP(C28,Startlist!B:H,4,FALSE))</f>
        <v>Mihkel Mändla / Kaur Teder</v>
      </c>
      <c r="F28" s="98" t="str">
        <f>VLOOKUP(C28,Startlist!B:F,5,FALSE)</f>
        <v>EST</v>
      </c>
      <c r="G28" s="97" t="str">
        <f>VLOOKUP(C28,Startlist!B:H,7,FALSE)</f>
        <v>BMW M3</v>
      </c>
      <c r="H28" s="97" t="str">
        <f>VLOOKUP(C28,Startlist!B:H,6,FALSE)</f>
        <v>BTR RACING</v>
      </c>
      <c r="I28" s="228" t="str">
        <f>IF(VLOOKUP(C28,Results!B:O,14,FALSE)="","Retired",VLOOKUP(C28,Results!B:O,14,FALSE))</f>
        <v> 1:11.30,7</v>
      </c>
    </row>
    <row r="29" spans="1:9" ht="15">
      <c r="A29" s="95">
        <f t="shared" si="0"/>
        <v>22</v>
      </c>
      <c r="B29" s="225">
        <f>COUNTIF($D$1:D28,D29)+1</f>
        <v>4</v>
      </c>
      <c r="C29" s="127">
        <v>27</v>
      </c>
      <c r="D29" s="96" t="str">
        <f>IF(VLOOKUP($C29,'Champ Classes'!$A:$F,2,FALSE)="","",VLOOKUP($C29,'Champ Classes'!$A:$F,2,FALSE))</f>
        <v>EMV7</v>
      </c>
      <c r="E29" s="97" t="str">
        <f>CONCATENATE(VLOOKUP(C29,Startlist!B:H,3,FALSE)," / ",VLOOKUP(C29,Startlist!B:H,4,FALSE))</f>
        <v>Robert Kikkatalo / Robin Mark</v>
      </c>
      <c r="F29" s="98" t="str">
        <f>VLOOKUP(C29,Startlist!B:F,5,FALSE)</f>
        <v>EST</v>
      </c>
      <c r="G29" s="97" t="str">
        <f>VLOOKUP(C29,Startlist!B:H,7,FALSE)</f>
        <v>Opel Astra</v>
      </c>
      <c r="H29" s="97" t="str">
        <f>VLOOKUP(C29,Startlist!B:H,6,FALSE)</f>
        <v>A1M MOTORSPORT</v>
      </c>
      <c r="I29" s="228" t="str">
        <f>IF(VLOOKUP(C29,Results!B:O,14,FALSE)="","Retired",VLOOKUP(C29,Results!B:O,14,FALSE))</f>
        <v> 1:11.50,9</v>
      </c>
    </row>
    <row r="30" spans="1:9" ht="15">
      <c r="A30" s="95">
        <f t="shared" si="0"/>
        <v>23</v>
      </c>
      <c r="B30" s="225">
        <f>COUNTIF($D$1:D29,D30)+1</f>
        <v>6</v>
      </c>
      <c r="C30" s="127">
        <v>56</v>
      </c>
      <c r="D30" s="96" t="str">
        <f>IF(VLOOKUP($C30,'Champ Classes'!$A:$F,2,FALSE)="","",VLOOKUP($C30,'Champ Classes'!$A:$F,2,FALSE))</f>
        <v>EMV6</v>
      </c>
      <c r="E30" s="97" t="str">
        <f>CONCATENATE(VLOOKUP(C30,Startlist!B:H,3,FALSE)," / ",VLOOKUP(C30,Startlist!B:H,4,FALSE))</f>
        <v>Ants Uustalu / Jaan Ohtra</v>
      </c>
      <c r="F30" s="98" t="str">
        <f>VLOOKUP(C30,Startlist!B:F,5,FALSE)</f>
        <v>EST</v>
      </c>
      <c r="G30" s="97" t="str">
        <f>VLOOKUP(C30,Startlist!B:H,7,FALSE)</f>
        <v>BMW M3</v>
      </c>
      <c r="H30" s="97" t="str">
        <f>VLOOKUP(C30,Startlist!B:H,6,FALSE)</f>
        <v>JUURU TEHNIKAKLUBI 2</v>
      </c>
      <c r="I30" s="228" t="str">
        <f>IF(VLOOKUP(C30,Results!B:O,14,FALSE)="","Retired",VLOOKUP(C30,Results!B:O,14,FALSE))</f>
        <v> 1:12.57,6</v>
      </c>
    </row>
    <row r="31" spans="1:9" ht="15">
      <c r="A31" s="95">
        <f t="shared" si="0"/>
        <v>24</v>
      </c>
      <c r="B31" s="225">
        <f>COUNTIF($D$1:D30,D31)+1</f>
        <v>7</v>
      </c>
      <c r="C31" s="127">
        <v>57</v>
      </c>
      <c r="D31" s="96" t="str">
        <f>IF(VLOOKUP($C31,'Champ Classes'!$A:$F,2,FALSE)="","",VLOOKUP($C31,'Champ Classes'!$A:$F,2,FALSE))</f>
        <v>EMV6</v>
      </c>
      <c r="E31" s="97" t="str">
        <f>CONCATENATE(VLOOKUP(C31,Startlist!B:H,3,FALSE)," / ",VLOOKUP(C31,Startlist!B:H,4,FALSE))</f>
        <v>Priit Mäemurd / Raimo Kook</v>
      </c>
      <c r="F31" s="98" t="str">
        <f>VLOOKUP(C31,Startlist!B:F,5,FALSE)</f>
        <v>EST</v>
      </c>
      <c r="G31" s="97" t="str">
        <f>VLOOKUP(C31,Startlist!B:H,7,FALSE)</f>
        <v>BMW 316TI</v>
      </c>
      <c r="H31" s="97" t="str">
        <f>VLOOKUP(C31,Startlist!B:H,6,FALSE)</f>
        <v>JUURU TEHNIKAKLUBI 2</v>
      </c>
      <c r="I31" s="228" t="str">
        <f>IF(VLOOKUP(C31,Results!B:O,14,FALSE)="","Retired",VLOOKUP(C31,Results!B:O,14,FALSE))</f>
        <v> 1:13.01,5</v>
      </c>
    </row>
    <row r="32" spans="1:9" ht="15">
      <c r="A32" s="95">
        <f t="shared" si="0"/>
        <v>25</v>
      </c>
      <c r="B32" s="225">
        <f>COUNTIF($D$1:D31,D32)+1</f>
        <v>3</v>
      </c>
      <c r="C32" s="127">
        <v>21</v>
      </c>
      <c r="D32" s="96" t="str">
        <f>IF(VLOOKUP($C32,'Champ Classes'!$A:$F,2,FALSE)="","",VLOOKUP($C32,'Champ Classes'!$A:$F,2,FALSE))</f>
        <v>EMV8</v>
      </c>
      <c r="E32" s="97" t="str">
        <f>CONCATENATE(VLOOKUP(C32,Startlist!B:H,3,FALSE)," / ",VLOOKUP(C32,Startlist!B:H,4,FALSE))</f>
        <v>Risto Mõik / Laur Merisalu</v>
      </c>
      <c r="F32" s="98" t="str">
        <f>VLOOKUP(C32,Startlist!B:F,5,FALSE)</f>
        <v>EST</v>
      </c>
      <c r="G32" s="97" t="str">
        <f>VLOOKUP(C32,Startlist!B:H,7,FALSE)</f>
        <v>Ford Fiesta R2</v>
      </c>
      <c r="H32" s="97" t="str">
        <f>VLOOKUP(C32,Startlist!B:H,6,FALSE)</f>
        <v>HT MOTORSPORT</v>
      </c>
      <c r="I32" s="228" t="str">
        <f>IF(VLOOKUP(C32,Results!B:O,14,FALSE)="","Retired",VLOOKUP(C32,Results!B:O,14,FALSE))</f>
        <v> 1:14.15,3</v>
      </c>
    </row>
    <row r="33" spans="1:9" ht="15">
      <c r="A33" s="95">
        <f t="shared" si="0"/>
        <v>26</v>
      </c>
      <c r="B33" s="225">
        <f>COUNTIF($D$1:D32,D33)+1</f>
        <v>6</v>
      </c>
      <c r="C33" s="127">
        <v>17</v>
      </c>
      <c r="D33" s="96" t="str">
        <f>IF(VLOOKUP($C33,'Champ Classes'!$A:$F,2,FALSE)="","",VLOOKUP($C33,'Champ Classes'!$A:$F,2,FALSE))</f>
        <v>EMV4</v>
      </c>
      <c r="E33" s="97" t="str">
        <f>CONCATENATE(VLOOKUP(C33,Startlist!B:H,3,FALSE)," / ",VLOOKUP(C33,Startlist!B:H,4,FALSE))</f>
        <v>Pranko Kõrgesaar / Ott Kuurberg</v>
      </c>
      <c r="F33" s="98" t="str">
        <f>VLOOKUP(C33,Startlist!B:F,5,FALSE)</f>
        <v>EST</v>
      </c>
      <c r="G33" s="97" t="str">
        <f>VLOOKUP(C33,Startlist!B:H,7,FALSE)</f>
        <v>Ford Fiesta Rally4</v>
      </c>
      <c r="H33" s="97" t="str">
        <f>VLOOKUP(C33,Startlist!B:H,6,FALSE)</f>
        <v>BTR RACING</v>
      </c>
      <c r="I33" s="228" t="str">
        <f>IF(VLOOKUP(C33,Results!B:O,14,FALSE)="","Retired",VLOOKUP(C33,Results!B:O,14,FALSE))</f>
        <v> 1:14.31,3</v>
      </c>
    </row>
    <row r="34" spans="1:9" ht="15">
      <c r="A34" s="95">
        <f t="shared" si="0"/>
        <v>27</v>
      </c>
      <c r="B34" s="225">
        <f>COUNTIF($D$1:D33,D34)+1</f>
        <v>1</v>
      </c>
      <c r="C34" s="127">
        <v>12</v>
      </c>
      <c r="D34" s="96" t="str">
        <f>IF(VLOOKUP($C34,'Champ Classes'!$A:$F,2,FALSE)="","",VLOOKUP($C34,'Champ Classes'!$A:$F,2,FALSE))</f>
        <v>EMV1</v>
      </c>
      <c r="E34" s="97" t="str">
        <f>CONCATENATE(VLOOKUP(C34,Startlist!B:H,3,FALSE)," / ",VLOOKUP(C34,Startlist!B:H,4,FALSE))</f>
        <v>Margus Murakas / Rainis Nagel</v>
      </c>
      <c r="F34" s="98" t="str">
        <f>VLOOKUP(C34,Startlist!B:F,5,FALSE)</f>
        <v>EST</v>
      </c>
      <c r="G34" s="97" t="str">
        <f>VLOOKUP(C34,Startlist!B:H,7,FALSE)</f>
        <v>Audi S1</v>
      </c>
      <c r="H34" s="97" t="str">
        <f>VLOOKUP(C34,Startlist!B:H,6,FALSE)</f>
        <v>MURAKAS RACING</v>
      </c>
      <c r="I34" s="228" t="str">
        <f>IF(VLOOKUP(C34,Results!B:O,14,FALSE)="","Retired",VLOOKUP(C34,Results!B:O,14,FALSE))</f>
        <v> 1:15.47,2</v>
      </c>
    </row>
    <row r="35" spans="1:9" ht="15">
      <c r="A35" s="95">
        <f t="shared" si="0"/>
        <v>28</v>
      </c>
      <c r="B35" s="225">
        <f>COUNTIF($D$1:D34,D35)+1</f>
        <v>1</v>
      </c>
      <c r="C35" s="127">
        <v>65</v>
      </c>
      <c r="D35" s="96" t="str">
        <f>IF(VLOOKUP($C35,'Champ Classes'!$A:$F,2,FALSE)="","",VLOOKUP($C35,'Champ Classes'!$A:$F,2,FALSE))</f>
        <v>EMV9</v>
      </c>
      <c r="E35" s="97" t="str">
        <f>CONCATENATE(VLOOKUP(C35,Startlist!B:H,3,FALSE)," / ",VLOOKUP(C35,Startlist!B:H,4,FALSE))</f>
        <v>Tarmo Silt / Raido Loel</v>
      </c>
      <c r="F35" s="98" t="str">
        <f>VLOOKUP(C35,Startlist!B:F,5,FALSE)</f>
        <v>EST</v>
      </c>
      <c r="G35" s="97" t="str">
        <f>VLOOKUP(C35,Startlist!B:H,7,FALSE)</f>
        <v>Gaz 51</v>
      </c>
      <c r="H35" s="97" t="str">
        <f>VLOOKUP(C35,Startlist!B:H,6,FALSE)</f>
        <v>MÄRJAMAA RALLYTEAM</v>
      </c>
      <c r="I35" s="228" t="str">
        <f>IF(VLOOKUP(C35,Results!B:O,14,FALSE)="","Retired",VLOOKUP(C35,Results!B:O,14,FALSE))</f>
        <v> 1:18.30,6</v>
      </c>
    </row>
    <row r="36" spans="1:9" ht="15">
      <c r="A36" s="95">
        <f t="shared" si="0"/>
        <v>29</v>
      </c>
      <c r="B36" s="225">
        <f>COUNTIF($D$1:D35,D36)+1</f>
        <v>2</v>
      </c>
      <c r="C36" s="127">
        <v>68</v>
      </c>
      <c r="D36" s="96" t="str">
        <f>IF(VLOOKUP($C36,'Champ Classes'!$A:$F,2,FALSE)="","",VLOOKUP($C36,'Champ Classes'!$A:$F,2,FALSE))</f>
        <v>EMV9</v>
      </c>
      <c r="E36" s="97" t="str">
        <f>CONCATENATE(VLOOKUP(C36,Startlist!B:H,3,FALSE)," / ",VLOOKUP(C36,Startlist!B:H,4,FALSE))</f>
        <v>Veiko Liukanen / Toivo Liukanen</v>
      </c>
      <c r="F36" s="98" t="str">
        <f>VLOOKUP(C36,Startlist!B:F,5,FALSE)</f>
        <v>EST</v>
      </c>
      <c r="G36" s="97" t="str">
        <f>VLOOKUP(C36,Startlist!B:H,7,FALSE)</f>
        <v>Gaz 51</v>
      </c>
      <c r="H36" s="97" t="str">
        <f>VLOOKUP(C36,Startlist!B:H,6,FALSE)</f>
        <v>MÄRJAMAA RALLYTEAM</v>
      </c>
      <c r="I36" s="228" t="str">
        <f>IF(VLOOKUP(C36,Results!B:O,14,FALSE)="","Retired",VLOOKUP(C36,Results!B:O,14,FALSE))</f>
        <v> 1:19.06,1</v>
      </c>
    </row>
    <row r="37" spans="1:9" ht="15">
      <c r="A37" s="95">
        <f t="shared" si="0"/>
        <v>30</v>
      </c>
      <c r="B37" s="225">
        <f>COUNTIF($D$1:D36,D37)+1</f>
        <v>5</v>
      </c>
      <c r="C37" s="127">
        <v>4</v>
      </c>
      <c r="D37" s="96" t="str">
        <f>IF(VLOOKUP($C37,'Champ Classes'!$A:$F,2,FALSE)="","",VLOOKUP($C37,'Champ Classes'!$A:$F,2,FALSE))</f>
        <v>EMV5</v>
      </c>
      <c r="E37" s="97" t="str">
        <f>CONCATENATE(VLOOKUP(C37,Startlist!B:H,3,FALSE)," / ",VLOOKUP(C37,Startlist!B:H,4,FALSE))</f>
        <v>Allan Popov / Aleksander Prõttsikov</v>
      </c>
      <c r="F37" s="98" t="str">
        <f>VLOOKUP(C37,Startlist!B:F,5,FALSE)</f>
        <v>EST</v>
      </c>
      <c r="G37" s="97" t="str">
        <f>VLOOKUP(C37,Startlist!B:H,7,FALSE)</f>
        <v>Mitsubishi Lancer Evo</v>
      </c>
      <c r="H37" s="97" t="str">
        <f>VLOOKUP(C37,Startlist!B:H,6,FALSE)</f>
        <v>KUPATAMA MOTORSPORT</v>
      </c>
      <c r="I37" s="228" t="str">
        <f>IF(VLOOKUP(C37,Results!B:O,14,FALSE)="","Retired",VLOOKUP(C37,Results!B:O,14,FALSE))</f>
        <v> 1:19.10,4</v>
      </c>
    </row>
    <row r="38" spans="1:9" ht="15">
      <c r="A38" s="95">
        <f t="shared" si="0"/>
        <v>31</v>
      </c>
      <c r="B38" s="225">
        <f>COUNTIF($D$1:D37,D38)+1</f>
        <v>3</v>
      </c>
      <c r="C38" s="127">
        <v>67</v>
      </c>
      <c r="D38" s="96" t="str">
        <f>IF(VLOOKUP($C38,'Champ Classes'!$A:$F,2,FALSE)="","",VLOOKUP($C38,'Champ Classes'!$A:$F,2,FALSE))</f>
        <v>EMV9</v>
      </c>
      <c r="E38" s="97" t="str">
        <f>CONCATENATE(VLOOKUP(C38,Startlist!B:H,3,FALSE)," / ",VLOOKUP(C38,Startlist!B:H,4,FALSE))</f>
        <v>Rainer Tuberik / Raido Vetesina</v>
      </c>
      <c r="F38" s="98" t="str">
        <f>VLOOKUP(C38,Startlist!B:F,5,FALSE)</f>
        <v>EST</v>
      </c>
      <c r="G38" s="97" t="str">
        <f>VLOOKUP(C38,Startlist!B:H,7,FALSE)</f>
        <v>Gaz 51</v>
      </c>
      <c r="H38" s="97" t="str">
        <f>VLOOKUP(C38,Startlist!B:H,6,FALSE)</f>
        <v>JUURU TEHNIKAKLUBI</v>
      </c>
      <c r="I38" s="228" t="str">
        <f>IF(VLOOKUP(C38,Results!B:O,14,FALSE)="","Retired",VLOOKUP(C38,Results!B:O,14,FALSE))</f>
        <v> 1:19.26,9</v>
      </c>
    </row>
    <row r="39" spans="1:9" ht="15">
      <c r="A39" s="95">
        <f t="shared" si="0"/>
        <v>32</v>
      </c>
      <c r="B39" s="225">
        <f>COUNTIF($D$1:D38,D39)+1</f>
        <v>8</v>
      </c>
      <c r="C39" s="127">
        <v>64</v>
      </c>
      <c r="D39" s="96" t="str">
        <f>IF(VLOOKUP($C39,'Champ Classes'!$A:$F,2,FALSE)="","",VLOOKUP($C39,'Champ Classes'!$A:$F,2,FALSE))</f>
        <v>EMV6</v>
      </c>
      <c r="E39" s="97" t="str">
        <f>CONCATENATE(VLOOKUP(C39,Startlist!B:H,3,FALSE)," / ",VLOOKUP(C39,Startlist!B:H,4,FALSE))</f>
        <v>Alexander Annus / Fränk Baranov</v>
      </c>
      <c r="F39" s="98" t="str">
        <f>VLOOKUP(C39,Startlist!B:F,5,FALSE)</f>
        <v>EST</v>
      </c>
      <c r="G39" s="97" t="str">
        <f>VLOOKUP(C39,Startlist!B:H,7,FALSE)</f>
        <v>BMW 325I</v>
      </c>
      <c r="H39" s="97" t="str">
        <f>VLOOKUP(C39,Startlist!B:H,6,FALSE)</f>
        <v>MURAKAS RACING</v>
      </c>
      <c r="I39" s="228" t="str">
        <f>IF(VLOOKUP(C39,Results!B:O,14,FALSE)="","Retired",VLOOKUP(C39,Results!B:O,14,FALSE))</f>
        <v> 1:22.01,7</v>
      </c>
    </row>
    <row r="40" spans="1:9" ht="15">
      <c r="A40" s="95">
        <f t="shared" si="0"/>
        <v>33</v>
      </c>
      <c r="B40" s="225">
        <f>COUNTIF($D$1:D39,D40)+1</f>
        <v>4</v>
      </c>
      <c r="C40" s="127">
        <v>71</v>
      </c>
      <c r="D40" s="96" t="str">
        <f>IF(VLOOKUP($C40,'Champ Classes'!$A:$F,2,FALSE)="","",VLOOKUP($C40,'Champ Classes'!$A:$F,2,FALSE))</f>
        <v>EMV9</v>
      </c>
      <c r="E40" s="97" t="str">
        <f>CONCATENATE(VLOOKUP(C40,Startlist!B:H,3,FALSE)," / ",VLOOKUP(C40,Startlist!B:H,4,FALSE))</f>
        <v>Martin Leemets / Andres Lichtfeldt</v>
      </c>
      <c r="F40" s="98" t="str">
        <f>VLOOKUP(C40,Startlist!B:F,5,FALSE)</f>
        <v>EST</v>
      </c>
      <c r="G40" s="97" t="str">
        <f>VLOOKUP(C40,Startlist!B:H,7,FALSE)</f>
        <v>Gaz 51</v>
      </c>
      <c r="H40" s="97" t="str">
        <f>VLOOKUP(C40,Startlist!B:H,6,FALSE)</f>
        <v>GAZ RALLIKLUBI</v>
      </c>
      <c r="I40" s="228" t="str">
        <f>IF(VLOOKUP(C40,Results!B:O,14,FALSE)="","Retired",VLOOKUP(C40,Results!B:O,14,FALSE))</f>
        <v> 1:22.07,8</v>
      </c>
    </row>
    <row r="41" spans="1:9" ht="15">
      <c r="A41" s="95">
        <f t="shared" si="0"/>
        <v>34</v>
      </c>
      <c r="B41" s="225">
        <f>COUNTIF($D$1:D40,D41)+1</f>
        <v>5</v>
      </c>
      <c r="C41" s="127">
        <v>63</v>
      </c>
      <c r="D41" s="96" t="str">
        <f>IF(VLOOKUP($C41,'Champ Classes'!$A:$F,2,FALSE)="","",VLOOKUP($C41,'Champ Classes'!$A:$F,2,FALSE))</f>
        <v>EMV7</v>
      </c>
      <c r="E41" s="97" t="str">
        <f>CONCATENATE(VLOOKUP(C41,Startlist!B:H,3,FALSE)," / ",VLOOKUP(C41,Startlist!B:H,4,FALSE))</f>
        <v>Andres Ditmann / Kristjan Metsis</v>
      </c>
      <c r="F41" s="98" t="str">
        <f>VLOOKUP(C41,Startlist!B:F,5,FALSE)</f>
        <v>EST</v>
      </c>
      <c r="G41" s="97" t="str">
        <f>VLOOKUP(C41,Startlist!B:H,7,FALSE)</f>
        <v>Volkswagen Golf II GTI</v>
      </c>
      <c r="H41" s="97" t="str">
        <f>VLOOKUP(C41,Startlist!B:H,6,FALSE)</f>
        <v>RS RACING TEAM SPORDIKLUBI</v>
      </c>
      <c r="I41" s="228" t="str">
        <f>IF(VLOOKUP(C41,Results!B:O,14,FALSE)="","Retired",VLOOKUP(C41,Results!B:O,14,FALSE))</f>
        <v> 1:22.39,6</v>
      </c>
    </row>
    <row r="42" spans="1:9" ht="15">
      <c r="A42" s="95">
        <f t="shared" si="0"/>
        <v>35</v>
      </c>
      <c r="B42" s="225">
        <f>COUNTIF($D$1:D41,D42)+1</f>
        <v>4</v>
      </c>
      <c r="C42" s="127">
        <v>28</v>
      </c>
      <c r="D42" s="96" t="str">
        <f>IF(VLOOKUP($C42,'Champ Classes'!$A:$F,2,FALSE)="","",VLOOKUP($C42,'Champ Classes'!$A:$F,2,FALSE))</f>
        <v>EMV8</v>
      </c>
      <c r="E42" s="97" t="str">
        <f>CONCATENATE(VLOOKUP(C42,Startlist!B:H,3,FALSE)," / ",VLOOKUP(C42,Startlist!B:H,4,FALSE))</f>
        <v>Karl-Kenneth Neuhaus / Inga Reimal</v>
      </c>
      <c r="F42" s="98" t="str">
        <f>VLOOKUP(C42,Startlist!B:F,5,FALSE)</f>
        <v>EST</v>
      </c>
      <c r="G42" s="97" t="str">
        <f>VLOOKUP(C42,Startlist!B:H,7,FALSE)</f>
        <v>Honda Civic</v>
      </c>
      <c r="H42" s="97" t="str">
        <f>VLOOKUP(C42,Startlist!B:H,6,FALSE)</f>
        <v>THULE MOTORSPORT</v>
      </c>
      <c r="I42" s="228" t="str">
        <f>IF(VLOOKUP(C42,Results!B:O,14,FALSE)="","Retired",VLOOKUP(C42,Results!B:O,14,FALSE))</f>
        <v> 1:24.24,5</v>
      </c>
    </row>
    <row r="43" spans="1:9" ht="15">
      <c r="A43" s="95">
        <f t="shared" si="0"/>
        <v>36</v>
      </c>
      <c r="B43" s="225">
        <f>COUNTIF($D$1:D42,D43)+1</f>
        <v>5</v>
      </c>
      <c r="C43" s="127">
        <v>70</v>
      </c>
      <c r="D43" s="96" t="str">
        <f>IF(VLOOKUP($C43,'Champ Classes'!$A:$F,2,FALSE)="","",VLOOKUP($C43,'Champ Classes'!$A:$F,2,FALSE))</f>
        <v>EMV9</v>
      </c>
      <c r="E43" s="97" t="str">
        <f>CONCATENATE(VLOOKUP(C43,Startlist!B:H,3,FALSE)," / ",VLOOKUP(C43,Startlist!B:H,4,FALSE))</f>
        <v>Alo Põder / Tarmo Heidemann</v>
      </c>
      <c r="F43" s="98" t="str">
        <f>VLOOKUP(C43,Startlist!B:F,5,FALSE)</f>
        <v>EST</v>
      </c>
      <c r="G43" s="97" t="str">
        <f>VLOOKUP(C43,Startlist!B:H,7,FALSE)</f>
        <v>Gaz 51</v>
      </c>
      <c r="H43" s="97" t="str">
        <f>VLOOKUP(C43,Startlist!B:H,6,FALSE)</f>
        <v>VÄNDRA TSK</v>
      </c>
      <c r="I43" s="228" t="str">
        <f>IF(VLOOKUP(C43,Results!B:O,14,FALSE)="","Retired",VLOOKUP(C43,Results!B:O,14,FALSE))</f>
        <v> 1:24.29,8</v>
      </c>
    </row>
    <row r="44" spans="1:9" ht="15">
      <c r="A44" s="95">
        <f t="shared" si="0"/>
        <v>37</v>
      </c>
      <c r="B44" s="225">
        <f>COUNTIF($D$1:D43,D44)+1</f>
        <v>6</v>
      </c>
      <c r="C44" s="127">
        <v>69</v>
      </c>
      <c r="D44" s="96" t="str">
        <f>IF(VLOOKUP($C44,'Champ Classes'!$A:$F,2,FALSE)="","",VLOOKUP($C44,'Champ Classes'!$A:$F,2,FALSE))</f>
        <v>EMV9</v>
      </c>
      <c r="E44" s="97" t="str">
        <f>CONCATENATE(VLOOKUP(C44,Startlist!B:H,3,FALSE)," / ",VLOOKUP(C44,Startlist!B:H,4,FALSE))</f>
        <v>Janno Nuiamäe / Arvo Rego</v>
      </c>
      <c r="F44" s="98" t="str">
        <f>VLOOKUP(C44,Startlist!B:F,5,FALSE)</f>
        <v>EST</v>
      </c>
      <c r="G44" s="97" t="str">
        <f>VLOOKUP(C44,Startlist!B:H,7,FALSE)</f>
        <v>Gaz 51 WRC</v>
      </c>
      <c r="H44" s="97" t="str">
        <f>VLOOKUP(C44,Startlist!B:H,6,FALSE)</f>
        <v>NN SPORDIKLUBI</v>
      </c>
      <c r="I44" s="228" t="str">
        <f>IF(VLOOKUP(C44,Results!B:O,14,FALSE)="","Retired",VLOOKUP(C44,Results!B:O,14,FALSE))</f>
        <v> 1:24.58,5</v>
      </c>
    </row>
    <row r="45" spans="1:9" ht="15">
      <c r="A45" s="95">
        <f t="shared" si="0"/>
        <v>38</v>
      </c>
      <c r="B45" s="225">
        <f>COUNTIF($D$1:D44,D45)+1</f>
        <v>7</v>
      </c>
      <c r="C45" s="127">
        <v>72</v>
      </c>
      <c r="D45" s="96" t="str">
        <f>IF(VLOOKUP($C45,'Champ Classes'!$A:$F,2,FALSE)="","",VLOOKUP($C45,'Champ Classes'!$A:$F,2,FALSE))</f>
        <v>EMV9</v>
      </c>
      <c r="E45" s="97" t="str">
        <f>CONCATENATE(VLOOKUP(C45,Startlist!B:H,3,FALSE)," / ",VLOOKUP(C45,Startlist!B:H,4,FALSE))</f>
        <v>Kaspar Kaldjärv / Madis Allese</v>
      </c>
      <c r="F45" s="98" t="str">
        <f>VLOOKUP(C45,Startlist!B:F,5,FALSE)</f>
        <v>EST</v>
      </c>
      <c r="G45" s="97" t="str">
        <f>VLOOKUP(C45,Startlist!B:H,7,FALSE)</f>
        <v>Gaz 51A</v>
      </c>
      <c r="H45" s="97" t="str">
        <f>VLOOKUP(C45,Startlist!B:H,6,FALSE)</f>
        <v>VIRU RALLY TEAM</v>
      </c>
      <c r="I45" s="228" t="str">
        <f>IF(VLOOKUP(C45,Results!B:O,14,FALSE)="","Retired",VLOOKUP(C45,Results!B:O,14,FALSE))</f>
        <v> 1:25.30,2</v>
      </c>
    </row>
    <row r="46" spans="1:9" ht="15">
      <c r="A46" s="95">
        <f t="shared" si="0"/>
        <v>39</v>
      </c>
      <c r="B46" s="225">
        <f>COUNTIF($D$1:D45,D46)+1</f>
        <v>9</v>
      </c>
      <c r="C46" s="127">
        <v>50</v>
      </c>
      <c r="D46" s="96" t="str">
        <f>IF(VLOOKUP($C46,'Champ Classes'!$A:$F,2,FALSE)="","",VLOOKUP($C46,'Champ Classes'!$A:$F,2,FALSE))</f>
        <v>EMV6</v>
      </c>
      <c r="E46" s="97" t="str">
        <f>CONCATENATE(VLOOKUP(C46,Startlist!B:H,3,FALSE)," / ",VLOOKUP(C46,Startlist!B:H,4,FALSE))</f>
        <v>Daniel Lüüding / Karmo Rander</v>
      </c>
      <c r="F46" s="98" t="str">
        <f>VLOOKUP(C46,Startlist!B:F,5,FALSE)</f>
        <v>EST</v>
      </c>
      <c r="G46" s="97" t="str">
        <f>VLOOKUP(C46,Startlist!B:H,7,FALSE)</f>
        <v>BMW M3</v>
      </c>
      <c r="H46" s="97" t="str">
        <f>VLOOKUP(C46,Startlist!B:H,6,FALSE)</f>
        <v>THULE MOTORSPORT</v>
      </c>
      <c r="I46" s="228" t="str">
        <f>IF(VLOOKUP(C46,Results!B:O,14,FALSE)="","Retired",VLOOKUP(C46,Results!B:O,14,FALSE))</f>
        <v> 1:26.11,1</v>
      </c>
    </row>
    <row r="47" spans="1:9" ht="15">
      <c r="A47" s="95">
        <f t="shared" si="0"/>
        <v>40</v>
      </c>
      <c r="B47" s="225">
        <f>COUNTIF($D$1:D46,D47)+1</f>
        <v>5</v>
      </c>
      <c r="C47" s="127">
        <v>59</v>
      </c>
      <c r="D47" s="96" t="str">
        <f>IF(VLOOKUP($C47,'Champ Classes'!$A:$F,2,FALSE)="","",VLOOKUP($C47,'Champ Classes'!$A:$F,2,FALSE))</f>
        <v>EMV8</v>
      </c>
      <c r="E47" s="97" t="str">
        <f>CONCATENATE(VLOOKUP(C47,Startlist!B:H,3,FALSE)," / ",VLOOKUP(C47,Startlist!B:H,4,FALSE))</f>
        <v>Risto Raie / Jarmo Liivak</v>
      </c>
      <c r="F47" s="98" t="str">
        <f>VLOOKUP(C47,Startlist!B:F,5,FALSE)</f>
        <v>EST</v>
      </c>
      <c r="G47" s="97" t="str">
        <f>VLOOKUP(C47,Startlist!B:H,7,FALSE)</f>
        <v>Lada 2107</v>
      </c>
      <c r="H47" s="97" t="str">
        <f>VLOOKUP(C47,Startlist!B:H,6,FALSE)</f>
        <v>KAUR MOTORSPORT</v>
      </c>
      <c r="I47" s="228" t="str">
        <f>IF(VLOOKUP(C47,Results!B:O,14,FALSE)="","Retired",VLOOKUP(C47,Results!B:O,14,FALSE))</f>
        <v> 1:30.45,6</v>
      </c>
    </row>
    <row r="48" spans="1:9" ht="15">
      <c r="A48" s="95">
        <f t="shared" si="0"/>
        <v>41</v>
      </c>
      <c r="B48" s="225">
        <f>COUNTIF($D$1:D47,D48)+1</f>
        <v>8</v>
      </c>
      <c r="C48" s="127">
        <v>74</v>
      </c>
      <c r="D48" s="96" t="str">
        <f>IF(VLOOKUP($C48,'Champ Classes'!$A:$F,2,FALSE)="","",VLOOKUP($C48,'Champ Classes'!$A:$F,2,FALSE))</f>
        <v>EMV9</v>
      </c>
      <c r="E48" s="97" t="str">
        <f>CONCATENATE(VLOOKUP(C48,Startlist!B:H,3,FALSE)," / ",VLOOKUP(C48,Startlist!B:H,4,FALSE))</f>
        <v>Mart Mäll / Marcus Mäll</v>
      </c>
      <c r="F48" s="98" t="str">
        <f>VLOOKUP(C48,Startlist!B:F,5,FALSE)</f>
        <v>EST</v>
      </c>
      <c r="G48" s="97" t="str">
        <f>VLOOKUP(C48,Startlist!B:H,7,FALSE)</f>
        <v>Gaz 51</v>
      </c>
      <c r="H48" s="97" t="str">
        <f>VLOOKUP(C48,Startlist!B:H,6,FALSE)</f>
        <v>GAZ RALLIKLUBI</v>
      </c>
      <c r="I48" s="228" t="str">
        <f>IF(VLOOKUP(C48,Results!B:O,14,FALSE)="","Retired",VLOOKUP(C48,Results!B:O,14,FALSE))</f>
        <v> 1:31.06,7</v>
      </c>
    </row>
    <row r="49" spans="1:9" ht="15">
      <c r="A49" s="95">
        <f t="shared" si="0"/>
        <v>42</v>
      </c>
      <c r="B49" s="225">
        <f>COUNTIF($D$1:D48,D49)+1</f>
        <v>6</v>
      </c>
      <c r="C49" s="127">
        <v>51</v>
      </c>
      <c r="D49" s="96" t="str">
        <f>IF(VLOOKUP($C49,'Champ Classes'!$A:$F,2,FALSE)="","",VLOOKUP($C49,'Champ Classes'!$A:$F,2,FALSE))</f>
        <v>EMV8</v>
      </c>
      <c r="E49" s="97" t="str">
        <f>CONCATENATE(VLOOKUP(C49,Startlist!B:H,3,FALSE)," / ",VLOOKUP(C49,Startlist!B:H,4,FALSE))</f>
        <v>Siim Nõmme / Indrek Hioväin</v>
      </c>
      <c r="F49" s="98" t="str">
        <f>VLOOKUP(C49,Startlist!B:F,5,FALSE)</f>
        <v>EST</v>
      </c>
      <c r="G49" s="97" t="str">
        <f>VLOOKUP(C49,Startlist!B:H,7,FALSE)</f>
        <v>Honda Civic</v>
      </c>
      <c r="H49" s="97" t="str">
        <f>VLOOKUP(C49,Startlist!B:H,6,FALSE)</f>
        <v>MILREM MOTORSPORT</v>
      </c>
      <c r="I49" s="228" t="str">
        <f>IF(VLOOKUP(C49,Results!B:O,14,FALSE)="","Retired",VLOOKUP(C49,Results!B:O,14,FALSE))</f>
        <v> 1:31.48,2</v>
      </c>
    </row>
    <row r="50" spans="1:9" ht="15">
      <c r="A50" s="95"/>
      <c r="B50" s="225"/>
      <c r="C50" s="127">
        <v>2</v>
      </c>
      <c r="D50" s="96" t="str">
        <f>IF(VLOOKUP($C50,'Champ Classes'!$A:$F,2,FALSE)="","",VLOOKUP($C50,'Champ Classes'!$A:$F,2,FALSE))</f>
        <v>EMV1</v>
      </c>
      <c r="E50" s="97" t="str">
        <f>CONCATENATE(VLOOKUP(C50,Startlist!B:H,3,FALSE)," / ",VLOOKUP(C50,Startlist!B:H,4,FALSE))</f>
        <v>Roland Murakas / Kalle Adler</v>
      </c>
      <c r="F50" s="98" t="str">
        <f>VLOOKUP(C50,Startlist!B:F,5,FALSE)</f>
        <v>EST</v>
      </c>
      <c r="G50" s="97" t="str">
        <f>VLOOKUP(C50,Startlist!B:H,7,FALSE)</f>
        <v>Ford Fiesta</v>
      </c>
      <c r="H50" s="97" t="str">
        <f>VLOOKUP(C50,Startlist!B:H,6,FALSE)</f>
        <v>MURAKAS RACING</v>
      </c>
      <c r="I50" s="279" t="str">
        <f>IF(VLOOKUP(C50,Results!B:O,14,FALSE)="","Retired",VLOOKUP(C50,Results!B:O,14,FALSE))</f>
        <v>Retired</v>
      </c>
    </row>
    <row r="51" spans="1:9" ht="15">
      <c r="A51" s="95"/>
      <c r="B51" s="225"/>
      <c r="C51" s="127">
        <v>5</v>
      </c>
      <c r="D51" s="96" t="str">
        <f>IF(VLOOKUP($C51,'Champ Classes'!$A:$F,2,FALSE)="","",VLOOKUP($C51,'Champ Classes'!$A:$F,2,FALSE))</f>
        <v>EMV5</v>
      </c>
      <c r="E51" s="97" t="str">
        <f>CONCATENATE(VLOOKUP(C51,Startlist!B:H,3,FALSE)," / ",VLOOKUP(C51,Startlist!B:H,4,FALSE))</f>
        <v>Edijs Bergmanis / Ivo Pukis</v>
      </c>
      <c r="F51" s="98" t="str">
        <f>VLOOKUP(C51,Startlist!B:F,5,FALSE)</f>
        <v>LVA</v>
      </c>
      <c r="G51" s="97" t="str">
        <f>VLOOKUP(C51,Startlist!B:H,7,FALSE)</f>
        <v>Mitsubishi Lancer Evo 9</v>
      </c>
      <c r="H51" s="97" t="str">
        <f>VLOOKUP(C51,Startlist!B:H,6,FALSE)</f>
        <v>A1M MOTORSPORT</v>
      </c>
      <c r="I51" s="279" t="str">
        <f>IF(VLOOKUP(C51,Results!B:O,14,FALSE)="","Retired",VLOOKUP(C51,Results!B:O,14,FALSE))</f>
        <v>Retired</v>
      </c>
    </row>
    <row r="52" spans="1:9" ht="15">
      <c r="A52" s="95"/>
      <c r="B52" s="225"/>
      <c r="C52" s="127">
        <v>7</v>
      </c>
      <c r="D52" s="96" t="str">
        <f>IF(VLOOKUP($C52,'Champ Classes'!$A:$F,2,FALSE)="","",VLOOKUP($C52,'Champ Classes'!$A:$F,2,FALSE))</f>
        <v>EMV5</v>
      </c>
      <c r="E52" s="97" t="str">
        <f>CONCATENATE(VLOOKUP(C52,Startlist!B:H,3,FALSE)," / ",VLOOKUP(C52,Startlist!B:H,4,FALSE))</f>
        <v>Aiko Aigro / Arro Vahtra</v>
      </c>
      <c r="F52" s="98" t="str">
        <f>VLOOKUP(C52,Startlist!B:F,5,FALSE)</f>
        <v>EST</v>
      </c>
      <c r="G52" s="97" t="str">
        <f>VLOOKUP(C52,Startlist!B:H,7,FALSE)</f>
        <v>Mitsubishi Lancer Evo 9</v>
      </c>
      <c r="H52" s="97" t="str">
        <f>VLOOKUP(C52,Startlist!B:H,6,FALSE)</f>
        <v>KUPATAMA MOTORSPORT</v>
      </c>
      <c r="I52" s="279" t="str">
        <f>IF(VLOOKUP(C52,Results!B:O,14,FALSE)="","Retired",VLOOKUP(C52,Results!B:O,14,FALSE))</f>
        <v>Retired</v>
      </c>
    </row>
    <row r="53" spans="1:9" ht="15">
      <c r="A53" s="95"/>
      <c r="B53" s="225"/>
      <c r="C53" s="127">
        <v>8</v>
      </c>
      <c r="D53" s="96" t="str">
        <f>IF(VLOOKUP($C53,'Champ Classes'!$A:$F,2,FALSE)="","",VLOOKUP($C53,'Champ Classes'!$A:$F,2,FALSE))</f>
        <v>EMV5</v>
      </c>
      <c r="E53" s="97" t="str">
        <f>CONCATENATE(VLOOKUP(C53,Startlist!B:H,3,FALSE)," / ",VLOOKUP(C53,Startlist!B:H,4,FALSE))</f>
        <v>Vaiko Samm / Kaimar Taal</v>
      </c>
      <c r="F53" s="98" t="str">
        <f>VLOOKUP(C53,Startlist!B:F,5,FALSE)</f>
        <v>EST</v>
      </c>
      <c r="G53" s="97" t="str">
        <f>VLOOKUP(C53,Startlist!B:H,7,FALSE)</f>
        <v>Subaru Impreza WRX STI</v>
      </c>
      <c r="H53" s="97" t="str">
        <f>VLOOKUP(C53,Startlist!B:H,6,FALSE)</f>
        <v>G.M.RACING SK</v>
      </c>
      <c r="I53" s="279" t="str">
        <f>IF(VLOOKUP(C53,Results!B:O,14,FALSE)="","Retired",VLOOKUP(C53,Results!B:O,14,FALSE))</f>
        <v>Retired</v>
      </c>
    </row>
    <row r="54" spans="1:9" ht="15">
      <c r="A54" s="95"/>
      <c r="B54" s="225"/>
      <c r="C54" s="127">
        <v>22</v>
      </c>
      <c r="D54" s="96" t="str">
        <f>IF(VLOOKUP($C54,'Champ Classes'!$A:$F,2,FALSE)="","",VLOOKUP($C54,'Champ Classes'!$A:$F,2,FALSE))</f>
        <v>EMV7</v>
      </c>
      <c r="E54" s="97" t="str">
        <f>CONCATENATE(VLOOKUP(C54,Startlist!B:H,3,FALSE)," / ",VLOOKUP(C54,Startlist!B:H,4,FALSE))</f>
        <v>Joonas Palmisto / Jan Nõlvak</v>
      </c>
      <c r="F54" s="98" t="str">
        <f>VLOOKUP(C54,Startlist!B:F,5,FALSE)</f>
        <v>EST</v>
      </c>
      <c r="G54" s="97" t="str">
        <f>VLOOKUP(C54,Startlist!B:H,7,FALSE)</f>
        <v>VW Golf 2</v>
      </c>
      <c r="H54" s="97" t="str">
        <f>VLOOKUP(C54,Startlist!B:H,6,FALSE)</f>
        <v>TIKKRI MOTORSPORT</v>
      </c>
      <c r="I54" s="279" t="str">
        <f>IF(VLOOKUP(C54,Results!B:O,14,FALSE)="","Retired",VLOOKUP(C54,Results!B:O,14,FALSE))</f>
        <v>Retired</v>
      </c>
    </row>
    <row r="55" spans="1:9" ht="15">
      <c r="A55" s="95"/>
      <c r="B55" s="225"/>
      <c r="C55" s="127">
        <v>24</v>
      </c>
      <c r="D55" s="96" t="str">
        <f>IF(VLOOKUP($C55,'Champ Classes'!$A:$F,2,FALSE)="","",VLOOKUP($C55,'Champ Classes'!$A:$F,2,FALSE))</f>
        <v>EMV8</v>
      </c>
      <c r="E55" s="97" t="str">
        <f>CONCATENATE(VLOOKUP(C55,Startlist!B:H,3,FALSE)," / ",VLOOKUP(C55,Startlist!B:H,4,FALSE))</f>
        <v>Hanna Lisette Aabna / Jaanus Hõbemägi</v>
      </c>
      <c r="F55" s="98" t="str">
        <f>VLOOKUP(C55,Startlist!B:F,5,FALSE)</f>
        <v>EST</v>
      </c>
      <c r="G55" s="97" t="str">
        <f>VLOOKUP(C55,Startlist!B:H,7,FALSE)</f>
        <v>Ford Fiesta R2</v>
      </c>
      <c r="H55" s="97" t="str">
        <f>VLOOKUP(C55,Startlist!B:H,6,FALSE)</f>
        <v>HT MOTORSPORT</v>
      </c>
      <c r="I55" s="279" t="str">
        <f>IF(VLOOKUP(C55,Results!B:O,14,FALSE)="","Retired",VLOOKUP(C55,Results!B:O,14,FALSE))</f>
        <v>Retired</v>
      </c>
    </row>
    <row r="56" spans="1:9" ht="15">
      <c r="A56" s="95"/>
      <c r="B56" s="225"/>
      <c r="C56" s="127">
        <v>25</v>
      </c>
      <c r="D56" s="96" t="str">
        <f>IF(VLOOKUP($C56,'Champ Classes'!$A:$F,2,FALSE)="","",VLOOKUP($C56,'Champ Classes'!$A:$F,2,FALSE))</f>
        <v>EMV8</v>
      </c>
      <c r="E56" s="97" t="str">
        <f>CONCATENATE(VLOOKUP(C56,Startlist!B:H,3,FALSE)," / ",VLOOKUP(C56,Startlist!B:H,4,FALSE))</f>
        <v>Oskar Männamets / Holger Enok</v>
      </c>
      <c r="F56" s="98" t="str">
        <f>VLOOKUP(C56,Startlist!B:F,5,FALSE)</f>
        <v>EST</v>
      </c>
      <c r="G56" s="97" t="str">
        <f>VLOOKUP(C56,Startlist!B:H,7,FALSE)</f>
        <v>Citroen C2 R2 MAX</v>
      </c>
      <c r="H56" s="97" t="str">
        <f>VLOOKUP(C56,Startlist!B:H,6,FALSE)</f>
        <v>CKR ESTONIA</v>
      </c>
      <c r="I56" s="279" t="str">
        <f>IF(VLOOKUP(C56,Results!B:O,14,FALSE)="","Retired",VLOOKUP(C56,Results!B:O,14,FALSE))</f>
        <v>Retired</v>
      </c>
    </row>
    <row r="57" spans="1:9" ht="15">
      <c r="A57" s="95"/>
      <c r="B57" s="225"/>
      <c r="C57" s="127">
        <v>34</v>
      </c>
      <c r="D57" s="96" t="str">
        <f>IF(VLOOKUP($C57,'Champ Classes'!$A:$F,2,FALSE)="","",VLOOKUP($C57,'Champ Classes'!$A:$F,2,FALSE))</f>
        <v>EMV6</v>
      </c>
      <c r="E57" s="97" t="str">
        <f>CONCATENATE(VLOOKUP(C57,Startlist!B:H,3,FALSE)," / ",VLOOKUP(C57,Startlist!B:H,4,FALSE))</f>
        <v>Karl Jalakas / Janek Kundrats</v>
      </c>
      <c r="F57" s="98" t="str">
        <f>VLOOKUP(C57,Startlist!B:F,5,FALSE)</f>
        <v>EST</v>
      </c>
      <c r="G57" s="97" t="str">
        <f>VLOOKUP(C57,Startlist!B:H,7,FALSE)</f>
        <v>BMW M3</v>
      </c>
      <c r="H57" s="97" t="str">
        <f>VLOOKUP(C57,Startlist!B:H,6,FALSE)</f>
        <v>PIHTLA RT</v>
      </c>
      <c r="I57" s="279" t="str">
        <f>IF(VLOOKUP(C57,Results!B:O,14,FALSE)="","Retired",VLOOKUP(C57,Results!B:O,14,FALSE))</f>
        <v>Retired</v>
      </c>
    </row>
    <row r="58" spans="1:9" ht="15">
      <c r="A58" s="95"/>
      <c r="B58" s="225"/>
      <c r="C58" s="127">
        <v>35</v>
      </c>
      <c r="D58" s="96" t="str">
        <f>IF(VLOOKUP($C58,'Champ Classes'!$A:$F,2,FALSE)="","",VLOOKUP($C58,'Champ Classes'!$A:$F,2,FALSE))</f>
        <v>EMV7</v>
      </c>
      <c r="E58" s="97" t="str">
        <f>CONCATENATE(VLOOKUP(C58,Startlist!B:H,3,FALSE)," / ",VLOOKUP(C58,Startlist!B:H,4,FALSE))</f>
        <v>Harri Rodendau / Andrus Toom</v>
      </c>
      <c r="F58" s="98" t="str">
        <f>VLOOKUP(C58,Startlist!B:F,5,FALSE)</f>
        <v>EST</v>
      </c>
      <c r="G58" s="97" t="str">
        <f>VLOOKUP(C58,Startlist!B:H,7,FALSE)</f>
        <v>Ford Escort MK 2</v>
      </c>
      <c r="H58" s="97" t="str">
        <f>VLOOKUP(C58,Startlist!B:H,6,FALSE)</f>
        <v>MS RACING</v>
      </c>
      <c r="I58" s="279" t="str">
        <f>IF(VLOOKUP(C58,Results!B:O,14,FALSE)="","Retired",VLOOKUP(C58,Results!B:O,14,FALSE))</f>
        <v>Retired</v>
      </c>
    </row>
    <row r="59" spans="1:9" ht="15">
      <c r="A59" s="95"/>
      <c r="B59" s="225"/>
      <c r="C59" s="127">
        <v>41</v>
      </c>
      <c r="D59" s="96" t="str">
        <f>IF(VLOOKUP($C59,'Champ Classes'!$A:$F,2,FALSE)="","",VLOOKUP($C59,'Champ Classes'!$A:$F,2,FALSE))</f>
        <v>EMV6</v>
      </c>
      <c r="E59" s="97" t="str">
        <f>CONCATENATE(VLOOKUP(C59,Startlist!B:H,3,FALSE)," / ",VLOOKUP(C59,Startlist!B:H,4,FALSE))</f>
        <v>Argo Kuutok / Vallo Pleesi</v>
      </c>
      <c r="F59" s="98" t="str">
        <f>VLOOKUP(C59,Startlist!B:F,5,FALSE)</f>
        <v>EST</v>
      </c>
      <c r="G59" s="97" t="str">
        <f>VLOOKUP(C59,Startlist!B:H,7,FALSE)</f>
        <v>BMW M3</v>
      </c>
      <c r="H59" s="97" t="str">
        <f>VLOOKUP(C59,Startlist!B:H,6,FALSE)</f>
        <v>BTR RACING</v>
      </c>
      <c r="I59" s="279" t="str">
        <f>IF(VLOOKUP(C59,Results!B:O,14,FALSE)="","Retired",VLOOKUP(C59,Results!B:O,14,FALSE))</f>
        <v>Retired</v>
      </c>
    </row>
    <row r="60" spans="1:9" ht="15">
      <c r="A60" s="95"/>
      <c r="B60" s="225"/>
      <c r="C60" s="127">
        <v>43</v>
      </c>
      <c r="D60" s="96" t="str">
        <f>IF(VLOOKUP($C60,'Champ Classes'!$A:$F,2,FALSE)="","",VLOOKUP($C60,'Champ Classes'!$A:$F,2,FALSE))</f>
        <v>EMV6</v>
      </c>
      <c r="E60" s="97" t="str">
        <f>CONCATENATE(VLOOKUP(C60,Startlist!B:H,3,FALSE)," / ",VLOOKUP(C60,Startlist!B:H,4,FALSE))</f>
        <v>Lembit Soe / Imre Kuusk</v>
      </c>
      <c r="F60" s="98" t="str">
        <f>VLOOKUP(C60,Startlist!B:F,5,FALSE)</f>
        <v>EST</v>
      </c>
      <c r="G60" s="97" t="str">
        <f>VLOOKUP(C60,Startlist!B:H,7,FALSE)</f>
        <v>Toyota Starlet</v>
      </c>
      <c r="H60" s="97" t="str">
        <f>VLOOKUP(C60,Startlist!B:H,6,FALSE)</f>
        <v>SAR-TECH MOTORSPORT</v>
      </c>
      <c r="I60" s="279" t="str">
        <f>IF(VLOOKUP(C60,Results!B:O,14,FALSE)="","Retired",VLOOKUP(C60,Results!B:O,14,FALSE))</f>
        <v>Retired</v>
      </c>
    </row>
    <row r="61" spans="1:9" ht="15">
      <c r="A61" s="95"/>
      <c r="B61" s="225"/>
      <c r="C61" s="127">
        <v>44</v>
      </c>
      <c r="D61" s="96" t="str">
        <f>IF(VLOOKUP($C61,'Champ Classes'!$A:$F,2,FALSE)="","",VLOOKUP($C61,'Champ Classes'!$A:$F,2,FALSE))</f>
        <v>EMV6</v>
      </c>
      <c r="E61" s="97" t="str">
        <f>CONCATENATE(VLOOKUP(C61,Startlist!B:H,3,FALSE)," / ",VLOOKUP(C61,Startlist!B:H,4,FALSE))</f>
        <v>Magnar Arula / Ragnar Laurits</v>
      </c>
      <c r="F61" s="98" t="str">
        <f>VLOOKUP(C61,Startlist!B:F,5,FALSE)</f>
        <v>EST</v>
      </c>
      <c r="G61" s="97" t="str">
        <f>VLOOKUP(C61,Startlist!B:H,7,FALSE)</f>
        <v>BMW 325</v>
      </c>
      <c r="H61" s="97" t="str">
        <f>VLOOKUP(C61,Startlist!B:H,6,FALSE)</f>
        <v>TIITS RACING TEAM</v>
      </c>
      <c r="I61" s="279" t="str">
        <f>IF(VLOOKUP(C61,Results!B:O,14,FALSE)="","Retired",VLOOKUP(C61,Results!B:O,14,FALSE))</f>
        <v>Retired</v>
      </c>
    </row>
    <row r="62" spans="1:9" ht="15">
      <c r="A62" s="95"/>
      <c r="B62" s="225"/>
      <c r="C62" s="127">
        <v>46</v>
      </c>
      <c r="D62" s="96" t="str">
        <f>IF(VLOOKUP($C62,'Champ Classes'!$A:$F,2,FALSE)="","",VLOOKUP($C62,'Champ Classes'!$A:$F,2,FALSE))</f>
        <v>EMV5</v>
      </c>
      <c r="E62" s="97" t="str">
        <f>CONCATENATE(VLOOKUP(C62,Startlist!B:H,3,FALSE)," / ",VLOOKUP(C62,Startlist!B:H,4,FALSE))</f>
        <v>Janar Lehtniit / Paavo Pajuväli</v>
      </c>
      <c r="F62" s="98" t="str">
        <f>VLOOKUP(C62,Startlist!B:F,5,FALSE)</f>
        <v>EST</v>
      </c>
      <c r="G62" s="97" t="str">
        <f>VLOOKUP(C62,Startlist!B:H,7,FALSE)</f>
        <v>Subaru Impreza</v>
      </c>
      <c r="H62" s="97" t="str">
        <f>VLOOKUP(C62,Startlist!B:H,6,FALSE)</f>
        <v>ERKI SPORT</v>
      </c>
      <c r="I62" s="279" t="str">
        <f>IF(VLOOKUP(C62,Results!B:O,14,FALSE)="","Retired",VLOOKUP(C62,Results!B:O,14,FALSE))</f>
        <v>Retired</v>
      </c>
    </row>
    <row r="63" spans="1:9" ht="15">
      <c r="A63" s="95"/>
      <c r="B63" s="225"/>
      <c r="C63" s="127">
        <v>47</v>
      </c>
      <c r="D63" s="96" t="str">
        <f>IF(VLOOKUP($C63,'Champ Classes'!$A:$F,2,FALSE)="","",VLOOKUP($C63,'Champ Classes'!$A:$F,2,FALSE))</f>
        <v>EMV7</v>
      </c>
      <c r="E63" s="97" t="str">
        <f>CONCATENATE(VLOOKUP(C63,Startlist!B:H,3,FALSE)," / ",VLOOKUP(C63,Startlist!B:H,4,FALSE))</f>
        <v>Rait Sinijärv / Kristo Galeta</v>
      </c>
      <c r="F63" s="98" t="str">
        <f>VLOOKUP(C63,Startlist!B:F,5,FALSE)</f>
        <v>EST</v>
      </c>
      <c r="G63" s="97" t="str">
        <f>VLOOKUP(C63,Startlist!B:H,7,FALSE)</f>
        <v>Honda Civic Type-R</v>
      </c>
      <c r="H63" s="97" t="str">
        <f>VLOOKUP(C63,Startlist!B:H,6,FALSE)</f>
        <v>MÄRJAMAA RALLYTEAM</v>
      </c>
      <c r="I63" s="279" t="str">
        <f>IF(VLOOKUP(C63,Results!B:O,14,FALSE)="","Retired",VLOOKUP(C63,Results!B:O,14,FALSE))</f>
        <v>Retired</v>
      </c>
    </row>
    <row r="64" spans="1:9" ht="15">
      <c r="A64" s="95"/>
      <c r="B64" s="225"/>
      <c r="C64" s="127">
        <v>48</v>
      </c>
      <c r="D64" s="96" t="str">
        <f>IF(VLOOKUP($C64,'Champ Classes'!$A:$F,2,FALSE)="","",VLOOKUP($C64,'Champ Classes'!$A:$F,2,FALSE))</f>
        <v>EMV6</v>
      </c>
      <c r="E64" s="97" t="str">
        <f>CONCATENATE(VLOOKUP(C64,Startlist!B:H,3,FALSE)," / ",VLOOKUP(C64,Startlist!B:H,4,FALSE))</f>
        <v>Kristo Kruuser / Priit Kruuser</v>
      </c>
      <c r="F64" s="98" t="str">
        <f>VLOOKUP(C64,Startlist!B:F,5,FALSE)</f>
        <v>EST</v>
      </c>
      <c r="G64" s="97" t="str">
        <f>VLOOKUP(C64,Startlist!B:H,7,FALSE)</f>
        <v>BMW M3</v>
      </c>
      <c r="H64" s="97" t="str">
        <f>VLOOKUP(C64,Startlist!B:H,6,FALSE)</f>
        <v>PIHTLA RT</v>
      </c>
      <c r="I64" s="279" t="str">
        <f>IF(VLOOKUP(C64,Results!B:O,14,FALSE)="","Retired",VLOOKUP(C64,Results!B:O,14,FALSE))</f>
        <v>Retired</v>
      </c>
    </row>
    <row r="65" spans="1:9" ht="15">
      <c r="A65" s="95"/>
      <c r="B65" s="225"/>
      <c r="C65" s="127">
        <v>49</v>
      </c>
      <c r="D65" s="96" t="str">
        <f>IF(VLOOKUP($C65,'Champ Classes'!$A:$F,2,FALSE)="","",VLOOKUP($C65,'Champ Classes'!$A:$F,2,FALSE))</f>
        <v>EMV6</v>
      </c>
      <c r="E65" s="97" t="str">
        <f>CONCATENATE(VLOOKUP(C65,Startlist!B:H,3,FALSE)," / ",VLOOKUP(C65,Startlist!B:H,4,FALSE))</f>
        <v>Tiit Põlluäär / Sander Kermik</v>
      </c>
      <c r="F65" s="98" t="str">
        <f>VLOOKUP(C65,Startlist!B:F,5,FALSE)</f>
        <v>EST</v>
      </c>
      <c r="G65" s="97" t="str">
        <f>VLOOKUP(C65,Startlist!B:H,7,FALSE)</f>
        <v>BMW M3</v>
      </c>
      <c r="H65" s="97" t="str">
        <f>VLOOKUP(C65,Startlist!B:H,6,FALSE)</f>
        <v>STARTER ENERGY RACING</v>
      </c>
      <c r="I65" s="279" t="str">
        <f>IF(VLOOKUP(C65,Results!B:O,14,FALSE)="","Retired",VLOOKUP(C65,Results!B:O,14,FALSE))</f>
        <v>Retired</v>
      </c>
    </row>
    <row r="66" spans="1:9" ht="15">
      <c r="A66" s="95"/>
      <c r="B66" s="225"/>
      <c r="C66" s="127">
        <v>52</v>
      </c>
      <c r="D66" s="96" t="str">
        <f>IF(VLOOKUP($C66,'Champ Classes'!$A:$F,2,FALSE)="","",VLOOKUP($C66,'Champ Classes'!$A:$F,2,FALSE))</f>
        <v>EMV6</v>
      </c>
      <c r="E66" s="97" t="str">
        <f>CONCATENATE(VLOOKUP(C66,Startlist!B:H,3,FALSE)," / ",VLOOKUP(C66,Startlist!B:H,4,FALSE))</f>
        <v>Toomas Klemmer / Kaili Klemmer</v>
      </c>
      <c r="F66" s="98" t="str">
        <f>VLOOKUP(C66,Startlist!B:F,5,FALSE)</f>
        <v>EST</v>
      </c>
      <c r="G66" s="97" t="str">
        <f>VLOOKUP(C66,Startlist!B:H,7,FALSE)</f>
        <v>BMW 323I</v>
      </c>
      <c r="H66" s="97" t="str">
        <f>VLOOKUP(C66,Startlist!B:H,6,FALSE)</f>
        <v>MRF MOTORSPORT</v>
      </c>
      <c r="I66" s="279" t="str">
        <f>IF(VLOOKUP(C66,Results!B:O,14,FALSE)="","Retired",VLOOKUP(C66,Results!B:O,14,FALSE))</f>
        <v>Retired</v>
      </c>
    </row>
    <row r="67" spans="1:9" ht="15">
      <c r="A67" s="95"/>
      <c r="B67" s="225"/>
      <c r="C67" s="127">
        <v>53</v>
      </c>
      <c r="D67" s="96" t="str">
        <f>IF(VLOOKUP($C67,'Champ Classes'!$A:$F,2,FALSE)="","",VLOOKUP($C67,'Champ Classes'!$A:$F,2,FALSE))</f>
        <v>EMV5</v>
      </c>
      <c r="E67" s="97" t="str">
        <f>CONCATENATE(VLOOKUP(C67,Startlist!B:H,3,FALSE)," / ",VLOOKUP(C67,Startlist!B:H,4,FALSE))</f>
        <v>Cärolain Kariste / Eero Kikerpill</v>
      </c>
      <c r="F67" s="98" t="str">
        <f>VLOOKUP(C67,Startlist!B:F,5,FALSE)</f>
        <v>EST</v>
      </c>
      <c r="G67" s="97" t="str">
        <f>VLOOKUP(C67,Startlist!B:H,7,FALSE)</f>
        <v>Mitsubishi Lancer Evo 6</v>
      </c>
      <c r="H67" s="97" t="str">
        <f>VLOOKUP(C67,Startlist!B:H,6,FALSE)</f>
        <v>TIITS RACING TEAM</v>
      </c>
      <c r="I67" s="279" t="str">
        <f>IF(VLOOKUP(C67,Results!B:O,14,FALSE)="","Retired",VLOOKUP(C67,Results!B:O,14,FALSE))</f>
        <v>Retired</v>
      </c>
    </row>
    <row r="68" spans="1:9" ht="15">
      <c r="A68" s="95"/>
      <c r="B68" s="225"/>
      <c r="C68" s="127">
        <v>58</v>
      </c>
      <c r="D68" s="96" t="str">
        <f>IF(VLOOKUP($C68,'Champ Classes'!$A:$F,2,FALSE)="","",VLOOKUP($C68,'Champ Classes'!$A:$F,2,FALSE))</f>
        <v>EMV6</v>
      </c>
      <c r="E68" s="97" t="str">
        <f>CONCATENATE(VLOOKUP(C68,Startlist!B:H,3,FALSE)," / ",VLOOKUP(C68,Startlist!B:H,4,FALSE))</f>
        <v>Kristjan Ojaste / Tõnu Tikerpalu</v>
      </c>
      <c r="F68" s="98" t="str">
        <f>VLOOKUP(C68,Startlist!B:F,5,FALSE)</f>
        <v>EST</v>
      </c>
      <c r="G68" s="97" t="str">
        <f>VLOOKUP(C68,Startlist!B:H,7,FALSE)</f>
        <v>BMW 328I</v>
      </c>
      <c r="H68" s="97" t="str">
        <f>VLOOKUP(C68,Startlist!B:H,6,FALSE)</f>
        <v>A1M MOTORSPORT 2</v>
      </c>
      <c r="I68" s="279" t="str">
        <f>IF(VLOOKUP(C68,Results!B:O,14,FALSE)="","Retired",VLOOKUP(C68,Results!B:O,14,FALSE))</f>
        <v>Retired</v>
      </c>
    </row>
    <row r="69" spans="1:9" ht="15">
      <c r="A69" s="95"/>
      <c r="B69" s="225"/>
      <c r="C69" s="127">
        <v>60</v>
      </c>
      <c r="D69" s="96" t="str">
        <f>IF(VLOOKUP($C69,'Champ Classes'!$A:$F,2,FALSE)="","",VLOOKUP($C69,'Champ Classes'!$A:$F,2,FALSE))</f>
        <v>EMV7</v>
      </c>
      <c r="E69" s="97" t="str">
        <f>CONCATENATE(VLOOKUP(C69,Startlist!B:H,3,FALSE)," / ",VLOOKUP(C69,Startlist!B:H,4,FALSE))</f>
        <v>Ronald Reisin / Karl Luhaäär</v>
      </c>
      <c r="F69" s="98" t="str">
        <f>VLOOKUP(C69,Startlist!B:F,5,FALSE)</f>
        <v>EST</v>
      </c>
      <c r="G69" s="97" t="str">
        <f>VLOOKUP(C69,Startlist!B:H,7,FALSE)</f>
        <v>Honda Civic Type-R</v>
      </c>
      <c r="H69" s="97" t="str">
        <f>VLOOKUP(C69,Startlist!B:H,6,FALSE)</f>
        <v>A1M MOTORSPORT</v>
      </c>
      <c r="I69" s="279" t="str">
        <f>IF(VLOOKUP(C69,Results!B:O,14,FALSE)="","Retired",VLOOKUP(C69,Results!B:O,14,FALSE))</f>
        <v>Retired</v>
      </c>
    </row>
    <row r="70" spans="1:9" ht="15">
      <c r="A70" s="95"/>
      <c r="B70" s="225"/>
      <c r="C70" s="127">
        <v>66</v>
      </c>
      <c r="D70" s="96" t="str">
        <f>IF(VLOOKUP($C70,'Champ Classes'!$A:$F,2,FALSE)="","",VLOOKUP($C70,'Champ Classes'!$A:$F,2,FALSE))</f>
        <v>EMV9</v>
      </c>
      <c r="E70" s="97" t="str">
        <f>CONCATENATE(VLOOKUP(C70,Startlist!B:H,3,FALSE)," / ",VLOOKUP(C70,Startlist!B:H,4,FALSE))</f>
        <v>Martin Kio / Jüri Lohk</v>
      </c>
      <c r="F70" s="98" t="str">
        <f>VLOOKUP(C70,Startlist!B:F,5,FALSE)</f>
        <v>EST</v>
      </c>
      <c r="G70" s="97" t="str">
        <f>VLOOKUP(C70,Startlist!B:H,7,FALSE)</f>
        <v>Gaz 51</v>
      </c>
      <c r="H70" s="97" t="str">
        <f>VLOOKUP(C70,Startlist!B:H,6,FALSE)</f>
        <v>SK VILLU</v>
      </c>
      <c r="I70" s="279" t="str">
        <f>IF(VLOOKUP(C70,Results!B:O,14,FALSE)="","Retired",VLOOKUP(C70,Results!B:O,14,FALSE))</f>
        <v>Retired</v>
      </c>
    </row>
  </sheetData>
  <sheetProtection/>
  <autoFilter ref="D7:E70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66"/>
  <sheetViews>
    <sheetView tabSelected="1" zoomScalePageLayoutView="0" workbookViewId="0" topLeftCell="A1">
      <selection activeCell="N13" sqref="N13"/>
    </sheetView>
  </sheetViews>
  <sheetFormatPr defaultColWidth="9.140625" defaultRowHeight="12.75" outlineLevelCol="1"/>
  <cols>
    <col min="1" max="1" width="5.7109375" style="222" customWidth="1"/>
    <col min="2" max="2" width="6.57421875" style="223" customWidth="1"/>
    <col min="3" max="3" width="5.57421875" style="76" customWidth="1"/>
    <col min="4" max="4" width="20.140625" style="75" customWidth="1"/>
    <col min="5" max="5" width="17.421875" style="75" customWidth="1"/>
    <col min="6" max="6" width="10.8515625" style="76" customWidth="1"/>
    <col min="7" max="7" width="22.57421875" style="77" customWidth="1"/>
    <col min="8" max="8" width="11.7109375" style="224" customWidth="1"/>
    <col min="9" max="9" width="6.140625" style="204" hidden="1" customWidth="1" outlineLevel="1"/>
    <col min="10" max="10" width="5.28125" style="205" hidden="1" customWidth="1" outlineLevel="1"/>
    <col min="11" max="11" width="6.8515625" style="76" hidden="1" customWidth="1" outlineLevel="1"/>
    <col min="12" max="12" width="5.7109375" style="75" hidden="1" customWidth="1" outlineLevel="1"/>
    <col min="13" max="13" width="3.7109375" style="75" customWidth="1" collapsed="1"/>
    <col min="14" max="16384" width="9.140625" style="75" customWidth="1"/>
  </cols>
  <sheetData>
    <row r="1" spans="1:10" ht="16.5" customHeight="1">
      <c r="A1" s="286" t="str">
        <f>Startlist!$A1</f>
        <v>Paide Ralli 2022</v>
      </c>
      <c r="B1" s="287"/>
      <c r="C1" s="287"/>
      <c r="D1" s="287"/>
      <c r="E1" s="287"/>
      <c r="F1" s="287"/>
      <c r="G1" s="287"/>
      <c r="H1" s="203"/>
      <c r="I1" s="302" t="s">
        <v>212</v>
      </c>
      <c r="J1" s="302"/>
    </row>
    <row r="2" spans="1:8" ht="16.5" customHeight="1">
      <c r="A2" s="286" t="str">
        <f>Startlist!$A2</f>
        <v>16.-17. september 2022</v>
      </c>
      <c r="B2" s="287"/>
      <c r="C2" s="287"/>
      <c r="D2" s="287"/>
      <c r="E2" s="287"/>
      <c r="F2" s="287"/>
      <c r="G2" s="287"/>
      <c r="H2" s="203"/>
    </row>
    <row r="3" spans="1:8" ht="13.5" customHeight="1">
      <c r="A3" s="286" t="str">
        <f>Startlist!$A3</f>
        <v>Paide</v>
      </c>
      <c r="B3" s="287"/>
      <c r="C3" s="287"/>
      <c r="D3" s="287"/>
      <c r="E3" s="287"/>
      <c r="F3" s="287"/>
      <c r="G3" s="287"/>
      <c r="H3" s="203"/>
    </row>
    <row r="4" spans="1:8" ht="13.5" customHeight="1">
      <c r="A4" s="276" t="s">
        <v>319</v>
      </c>
      <c r="C4" s="207"/>
      <c r="D4" s="208"/>
      <c r="E4" s="113"/>
      <c r="F4" s="209"/>
      <c r="G4" s="210"/>
      <c r="H4" s="203"/>
    </row>
    <row r="5" spans="1:12" ht="12.75" customHeight="1">
      <c r="A5" s="211">
        <v>1</v>
      </c>
      <c r="B5" s="212" t="str">
        <f>VLOOKUP($B7,Startlist!$B:$H,6,FALSE)</f>
        <v>CKR ESTONIA</v>
      </c>
      <c r="C5" s="213"/>
      <c r="D5" s="214"/>
      <c r="E5" s="214"/>
      <c r="F5" s="213"/>
      <c r="G5" s="215"/>
      <c r="H5" s="230">
        <f>IF(ISERROR(LARGE(H7:H10,1)),0,LARGE(H7:H10,1))+IF(ISERROR(LARGE(H7:H10,2)),0,LARGE(H7:H10,2))+IF(ISERROR(LARGE(H7:H10,3)),0,LARGE(H7:H10,3))</f>
        <v>75</v>
      </c>
      <c r="I5" s="216">
        <f>A5</f>
        <v>1</v>
      </c>
      <c r="J5" s="217">
        <v>1</v>
      </c>
      <c r="K5" s="218">
        <f>H5</f>
        <v>75</v>
      </c>
      <c r="L5" s="219"/>
    </row>
    <row r="6" spans="1:12" ht="12.75" customHeight="1">
      <c r="A6" s="206"/>
      <c r="B6" s="117"/>
      <c r="C6" s="118"/>
      <c r="D6" s="113"/>
      <c r="E6" s="113"/>
      <c r="F6" s="118"/>
      <c r="G6" s="210"/>
      <c r="H6" s="203"/>
      <c r="I6" s="216">
        <f>A5</f>
        <v>1</v>
      </c>
      <c r="J6" s="217">
        <v>2</v>
      </c>
      <c r="K6" s="220">
        <f>H5</f>
        <v>75</v>
      </c>
      <c r="L6" s="219"/>
    </row>
    <row r="7" spans="1:12" ht="12.75" customHeight="1">
      <c r="A7" s="206"/>
      <c r="B7" s="117">
        <v>18</v>
      </c>
      <c r="C7" s="118" t="str">
        <f>VLOOKUP($B7,Startlist!$B:$H,2,FALSE)</f>
        <v>MV4</v>
      </c>
      <c r="D7" s="210" t="str">
        <f>VLOOKUP($B7,Startlist!$B:$H,3,FALSE)</f>
        <v>Patrick Enok</v>
      </c>
      <c r="E7" s="210" t="str">
        <f>VLOOKUP($B7,Startlist!$B:$H,4,FALSE)</f>
        <v>Tanel Kasesalu</v>
      </c>
      <c r="F7" s="118" t="str">
        <f>VLOOKUP($B7,Startlist!$B:$H,5,FALSE)</f>
        <v>EST</v>
      </c>
      <c r="G7" s="210" t="str">
        <f>VLOOKUP($B7,Startlist!$B:$H,7,FALSE)</f>
        <v>Ford Fiesta Rally4</v>
      </c>
      <c r="H7" s="221">
        <f>IF(ISERROR(VLOOKUP(L7,'Champ Classes'!J:K,2,FALSE)),0,VLOOKUP(L7,'Champ Classes'!J:K,2,FALSE))</f>
        <v>21</v>
      </c>
      <c r="I7" s="216">
        <f>A5</f>
        <v>1</v>
      </c>
      <c r="J7" s="217">
        <v>3</v>
      </c>
      <c r="K7" s="220">
        <f>H5</f>
        <v>75</v>
      </c>
      <c r="L7" s="219">
        <f ca="1">IF(C7="MV1",INDIRECT("'EE Champ'!"&amp;ADDRESS(MATCH(VALUE(B7),'EE Champ'!C:C,0),1)),INDIRECT("'EE Champ'!"&amp;ADDRESS(MATCH(VALUE(B7),'EE Champ'!C:C,0),2)))</f>
        <v>3</v>
      </c>
    </row>
    <row r="8" spans="1:12" ht="12.75" customHeight="1">
      <c r="A8" s="206"/>
      <c r="B8" s="117">
        <v>20</v>
      </c>
      <c r="C8" s="118" t="str">
        <f>VLOOKUP($B8,Startlist!$B:$H,2,FALSE)</f>
        <v>MV4</v>
      </c>
      <c r="D8" s="210" t="str">
        <f>VLOOKUP($B8,Startlist!$B:$H,3,FALSE)</f>
        <v>Jaspar Vaher</v>
      </c>
      <c r="E8" s="210" t="str">
        <f>VLOOKUP($B8,Startlist!$B:$H,4,FALSE)</f>
        <v>Marti Halling</v>
      </c>
      <c r="F8" s="118" t="str">
        <f>VLOOKUP($B8,Startlist!$B:$H,5,FALSE)</f>
        <v>EST</v>
      </c>
      <c r="G8" s="210" t="str">
        <f>VLOOKUP($B8,Startlist!$B:$H,7,FALSE)</f>
        <v>Ford Fiesta Rally4</v>
      </c>
      <c r="H8" s="221">
        <f>IF(ISERROR(VLOOKUP(L8,'Champ Classes'!J:K,2,FALSE)),0,VLOOKUP(L8,'Champ Classes'!J:K,2,FALSE))</f>
        <v>30</v>
      </c>
      <c r="I8" s="216">
        <f>A5</f>
        <v>1</v>
      </c>
      <c r="J8" s="217">
        <v>4</v>
      </c>
      <c r="K8" s="220">
        <f>H5</f>
        <v>75</v>
      </c>
      <c r="L8" s="219">
        <f ca="1">IF(C8="MV1",INDIRECT("'EE Champ'!"&amp;ADDRESS(MATCH(VALUE(B8),'EE Champ'!C:C,0),1)),INDIRECT("'EE Champ'!"&amp;ADDRESS(MATCH(VALUE(B8),'EE Champ'!C:C,0),2)))</f>
        <v>1</v>
      </c>
    </row>
    <row r="9" spans="1:12" ht="12.75" customHeight="1">
      <c r="A9" s="206"/>
      <c r="B9" s="117">
        <v>25</v>
      </c>
      <c r="C9" s="118" t="str">
        <f>VLOOKUP($B9,Startlist!$B:$H,2,FALSE)</f>
        <v>MV8</v>
      </c>
      <c r="D9" s="210" t="str">
        <f>VLOOKUP($B9,Startlist!$B:$H,3,FALSE)</f>
        <v>Oskar Männamets</v>
      </c>
      <c r="E9" s="210" t="str">
        <f>VLOOKUP($B9,Startlist!$B:$H,4,FALSE)</f>
        <v>Holger Enok</v>
      </c>
      <c r="F9" s="118" t="str">
        <f>VLOOKUP($B9,Startlist!$B:$H,5,FALSE)</f>
        <v>EST</v>
      </c>
      <c r="G9" s="210" t="str">
        <f>VLOOKUP($B9,Startlist!$B:$H,7,FALSE)</f>
        <v>Citroen C2 R2 MAX</v>
      </c>
      <c r="H9" s="221">
        <f>IF(ISERROR(VLOOKUP(L9,'Champ Classes'!J:K,2,FALSE)),0,VLOOKUP(L9,'Champ Classes'!J:K,2,FALSE))</f>
        <v>0</v>
      </c>
      <c r="I9" s="216">
        <f>A5</f>
        <v>1</v>
      </c>
      <c r="J9" s="217">
        <v>5</v>
      </c>
      <c r="K9" s="220">
        <f>H5</f>
        <v>75</v>
      </c>
      <c r="L9" s="219">
        <f ca="1">IF(C9="MV1",INDIRECT("'EE Champ'!"&amp;ADDRESS(MATCH(VALUE(B9),'EE Champ'!C:C,0),1)),INDIRECT("'EE Champ'!"&amp;ADDRESS(MATCH(VALUE(B9),'EE Champ'!C:C,0),2)))</f>
        <v>0</v>
      </c>
    </row>
    <row r="10" spans="1:12" ht="12.75" customHeight="1">
      <c r="A10" s="206"/>
      <c r="B10" s="117">
        <v>26</v>
      </c>
      <c r="C10" s="118" t="str">
        <f>VLOOKUP($B10,Startlist!$B:$H,2,FALSE)</f>
        <v>MV8</v>
      </c>
      <c r="D10" s="210" t="str">
        <f>VLOOKUP($B10,Startlist!$B:$H,3,FALSE)</f>
        <v>Joosep Planken</v>
      </c>
      <c r="E10" s="210" t="str">
        <f>VLOOKUP($B10,Startlist!$B:$H,4,FALSE)</f>
        <v>Taavi Lassmann</v>
      </c>
      <c r="F10" s="118" t="str">
        <f>VLOOKUP($B10,Startlist!$B:$H,5,FALSE)</f>
        <v>EST</v>
      </c>
      <c r="G10" s="210" t="str">
        <f>VLOOKUP($B10,Startlist!$B:$H,7,FALSE)</f>
        <v>Ford Fiesta R2</v>
      </c>
      <c r="H10" s="221">
        <f>IF(ISERROR(VLOOKUP(L10,'Champ Classes'!J:K,2,FALSE)),0,VLOOKUP(L10,'Champ Classes'!J:K,2,FALSE))</f>
        <v>24</v>
      </c>
      <c r="I10" s="216">
        <f>A5</f>
        <v>1</v>
      </c>
      <c r="J10" s="217">
        <v>6</v>
      </c>
      <c r="K10" s="220">
        <f>H5</f>
        <v>75</v>
      </c>
      <c r="L10" s="219">
        <f ca="1">IF(C10="MV1",INDIRECT("'EE Champ'!"&amp;ADDRESS(MATCH(VALUE(B10),'EE Champ'!C:C,0),1)),INDIRECT("'EE Champ'!"&amp;ADDRESS(MATCH(VALUE(B10),'EE Champ'!C:C,0),2)))</f>
        <v>2</v>
      </c>
    </row>
    <row r="11" spans="1:12" ht="12.75" customHeight="1">
      <c r="A11" s="206"/>
      <c r="B11" s="117"/>
      <c r="C11" s="118"/>
      <c r="D11" s="113"/>
      <c r="E11" s="113"/>
      <c r="F11" s="118"/>
      <c r="G11" s="210"/>
      <c r="H11" s="203"/>
      <c r="I11" s="216">
        <f>A5</f>
        <v>1</v>
      </c>
      <c r="J11" s="217">
        <v>20</v>
      </c>
      <c r="K11" s="220">
        <f>H5</f>
        <v>75</v>
      </c>
      <c r="L11" s="219"/>
    </row>
    <row r="12" spans="1:12" ht="12.75" customHeight="1">
      <c r="A12" s="211">
        <v>2</v>
      </c>
      <c r="B12" s="212" t="str">
        <f>VLOOKUP($B14,Startlist!$B:$H,6,FALSE)</f>
        <v>JUURU TEHNIKAKLUBI</v>
      </c>
      <c r="C12" s="213"/>
      <c r="D12" s="214"/>
      <c r="E12" s="214"/>
      <c r="F12" s="213"/>
      <c r="G12" s="215"/>
      <c r="H12" s="230">
        <f>IF(ISERROR(LARGE(H14:H16,1)),0,LARGE(H14:H16,1))+IF(ISERROR(LARGE(H14:H16,2)),0,LARGE(H14:H16,2))+IF(ISERROR(LARGE(H14:H16,3)),0,LARGE(H14:H16,3))</f>
        <v>70</v>
      </c>
      <c r="I12" s="216">
        <f>A12</f>
        <v>2</v>
      </c>
      <c r="J12" s="217">
        <v>1</v>
      </c>
      <c r="K12" s="218">
        <f>H12</f>
        <v>70</v>
      </c>
      <c r="L12" s="219"/>
    </row>
    <row r="13" spans="1:12" ht="12.75" customHeight="1">
      <c r="A13" s="206"/>
      <c r="B13" s="117"/>
      <c r="C13" s="118"/>
      <c r="D13" s="113"/>
      <c r="E13" s="113"/>
      <c r="F13" s="118"/>
      <c r="G13" s="210"/>
      <c r="H13" s="203"/>
      <c r="I13" s="216">
        <f>A12</f>
        <v>2</v>
      </c>
      <c r="J13" s="217">
        <v>2</v>
      </c>
      <c r="K13" s="220">
        <f>H12</f>
        <v>70</v>
      </c>
      <c r="L13" s="219"/>
    </row>
    <row r="14" spans="1:12" ht="12.75" customHeight="1">
      <c r="A14" s="206"/>
      <c r="B14" s="117">
        <v>30</v>
      </c>
      <c r="C14" s="118" t="str">
        <f>VLOOKUP($B14,Startlist!$B:$H,2,FALSE)</f>
        <v>MV6</v>
      </c>
      <c r="D14" s="210" t="str">
        <f>VLOOKUP($B14,Startlist!$B:$H,3,FALSE)</f>
        <v>Taavi Niinemets</v>
      </c>
      <c r="E14" s="210" t="str">
        <f>VLOOKUP($B14,Startlist!$B:$H,4,FALSE)</f>
        <v>Esko Allika</v>
      </c>
      <c r="F14" s="118" t="str">
        <f>VLOOKUP($B14,Startlist!$B:$H,5,FALSE)</f>
        <v>EST</v>
      </c>
      <c r="G14" s="210" t="str">
        <f>VLOOKUP($B14,Startlist!$B:$H,7,FALSE)</f>
        <v>BMW M3</v>
      </c>
      <c r="H14" s="221">
        <f>IF(ISERROR(VLOOKUP(L14,'Champ Classes'!J:K,2,FALSE)),0,VLOOKUP(L14,'Champ Classes'!J:K,2,FALSE))</f>
        <v>30</v>
      </c>
      <c r="I14" s="216">
        <f>A12</f>
        <v>2</v>
      </c>
      <c r="J14" s="217">
        <v>3</v>
      </c>
      <c r="K14" s="220">
        <f>H12</f>
        <v>70</v>
      </c>
      <c r="L14" s="219">
        <f ca="1">IF(C14="MV1",INDIRECT("'EE Champ'!"&amp;ADDRESS(MATCH(VALUE(B14),'EE Champ'!C:C,0),1)),INDIRECT("'EE Champ'!"&amp;ADDRESS(MATCH(VALUE(B14),'EE Champ'!C:C,0),2)))</f>
        <v>1</v>
      </c>
    </row>
    <row r="15" spans="1:12" ht="12.75" customHeight="1">
      <c r="A15" s="206"/>
      <c r="B15" s="117">
        <v>38</v>
      </c>
      <c r="C15" s="118" t="str">
        <f>VLOOKUP($B15,Startlist!$B:$H,2,FALSE)</f>
        <v>MV6</v>
      </c>
      <c r="D15" s="210" t="str">
        <f>VLOOKUP($B15,Startlist!$B:$H,3,FALSE)</f>
        <v>Tarmo Lee</v>
      </c>
      <c r="E15" s="210" t="str">
        <f>VLOOKUP($B15,Startlist!$B:$H,4,FALSE)</f>
        <v>Tõnu Nõmmik</v>
      </c>
      <c r="F15" s="118" t="str">
        <f>VLOOKUP($B15,Startlist!$B:$H,5,FALSE)</f>
        <v>EST</v>
      </c>
      <c r="G15" s="210" t="str">
        <f>VLOOKUP($B15,Startlist!$B:$H,7,FALSE)</f>
        <v>BMW 320</v>
      </c>
      <c r="H15" s="221">
        <f>IF(ISERROR(VLOOKUP(L15,'Champ Classes'!J:K,2,FALSE)),0,VLOOKUP(L15,'Champ Classes'!J:K,2,FALSE))</f>
        <v>19</v>
      </c>
      <c r="I15" s="216">
        <f>A12</f>
        <v>2</v>
      </c>
      <c r="J15" s="217">
        <v>4</v>
      </c>
      <c r="K15" s="220">
        <f>H12</f>
        <v>70</v>
      </c>
      <c r="L15" s="219">
        <f ca="1">IF(C15="MV1",INDIRECT("'EE Champ'!"&amp;ADDRESS(MATCH(VALUE(B15),'EE Champ'!C:C,0),1)),INDIRECT("'EE Champ'!"&amp;ADDRESS(MATCH(VALUE(B15),'EE Champ'!C:C,0),2)))</f>
        <v>4</v>
      </c>
    </row>
    <row r="16" spans="1:12" ht="12.75" customHeight="1">
      <c r="A16" s="206"/>
      <c r="B16" s="117">
        <v>67</v>
      </c>
      <c r="C16" s="118" t="str">
        <f>VLOOKUP($B16,Startlist!$B:$H,2,FALSE)</f>
        <v>MV9</v>
      </c>
      <c r="D16" s="210" t="str">
        <f>VLOOKUP($B16,Startlist!$B:$H,3,FALSE)</f>
        <v>Rainer Tuberik</v>
      </c>
      <c r="E16" s="210" t="str">
        <f>VLOOKUP($B16,Startlist!$B:$H,4,FALSE)</f>
        <v>Raido Vetesina</v>
      </c>
      <c r="F16" s="118" t="str">
        <f>VLOOKUP($B16,Startlist!$B:$H,5,FALSE)</f>
        <v>EST</v>
      </c>
      <c r="G16" s="210" t="str">
        <f>VLOOKUP($B16,Startlist!$B:$H,7,FALSE)</f>
        <v>Gaz 51</v>
      </c>
      <c r="H16" s="221">
        <f>IF(ISERROR(VLOOKUP(L16,'Champ Classes'!J:K,2,FALSE)),0,VLOOKUP(L16,'Champ Classes'!J:K,2,FALSE))</f>
        <v>21</v>
      </c>
      <c r="I16" s="216">
        <f>A12</f>
        <v>2</v>
      </c>
      <c r="J16" s="217">
        <v>5</v>
      </c>
      <c r="K16" s="220">
        <f>H12</f>
        <v>70</v>
      </c>
      <c r="L16" s="219">
        <f ca="1">IF(C16="MV1",INDIRECT("'EE Champ'!"&amp;ADDRESS(MATCH(VALUE(B16),'EE Champ'!C:C,0),1)),INDIRECT("'EE Champ'!"&amp;ADDRESS(MATCH(VALUE(B16),'EE Champ'!C:C,0),2)))</f>
        <v>3</v>
      </c>
    </row>
    <row r="17" spans="1:12" ht="12.75" customHeight="1">
      <c r="A17" s="206"/>
      <c r="B17" s="117"/>
      <c r="C17" s="118"/>
      <c r="D17" s="113"/>
      <c r="E17" s="113"/>
      <c r="F17" s="118"/>
      <c r="G17" s="210"/>
      <c r="H17" s="203"/>
      <c r="I17" s="216">
        <f>A12</f>
        <v>2</v>
      </c>
      <c r="J17" s="217">
        <v>20</v>
      </c>
      <c r="K17" s="220">
        <f>H12</f>
        <v>70</v>
      </c>
      <c r="L17" s="219"/>
    </row>
    <row r="18" spans="1:12" ht="12.75" customHeight="1">
      <c r="A18" s="285">
        <v>3</v>
      </c>
      <c r="B18" s="212" t="str">
        <f>VLOOKUP($B20,Startlist!$B:$H,6,FALSE)</f>
        <v>MÄRJAMAA RALLYTEAM</v>
      </c>
      <c r="C18" s="213"/>
      <c r="D18" s="214"/>
      <c r="E18" s="214"/>
      <c r="F18" s="213"/>
      <c r="G18" s="215"/>
      <c r="H18" s="230">
        <f>IF(ISERROR(LARGE(H20:H22,1)),0,LARGE(H20:H22,1))+IF(ISERROR(LARGE(H20:H22,2)),0,LARGE(H20:H22,2))+IF(ISERROR(LARGE(H20:H22,3)),0,LARGE(H20:H22,3))</f>
        <v>54</v>
      </c>
      <c r="I18" s="216">
        <f>A18</f>
        <v>3</v>
      </c>
      <c r="J18" s="217">
        <v>1</v>
      </c>
      <c r="K18" s="218">
        <f>H18</f>
        <v>54</v>
      </c>
      <c r="L18" s="219"/>
    </row>
    <row r="19" spans="1:12" ht="12.75" customHeight="1">
      <c r="A19" s="206"/>
      <c r="B19" s="117"/>
      <c r="C19" s="118"/>
      <c r="D19" s="113"/>
      <c r="E19" s="113"/>
      <c r="F19" s="118"/>
      <c r="G19" s="210"/>
      <c r="H19" s="203"/>
      <c r="I19" s="216">
        <f>A18</f>
        <v>3</v>
      </c>
      <c r="J19" s="217">
        <v>2</v>
      </c>
      <c r="K19" s="220">
        <f>H18</f>
        <v>54</v>
      </c>
      <c r="L19" s="219"/>
    </row>
    <row r="20" spans="1:12" ht="12.75" customHeight="1">
      <c r="A20" s="206"/>
      <c r="B20" s="117">
        <v>47</v>
      </c>
      <c r="C20" s="118" t="str">
        <f>VLOOKUP($B20,Startlist!$B:$H,2,FALSE)</f>
        <v>MV7</v>
      </c>
      <c r="D20" s="210" t="str">
        <f>VLOOKUP($B20,Startlist!$B:$H,3,FALSE)</f>
        <v>Rait Sinijärv</v>
      </c>
      <c r="E20" s="210" t="str">
        <f>VLOOKUP($B20,Startlist!$B:$H,4,FALSE)</f>
        <v>Kristo Galeta</v>
      </c>
      <c r="F20" s="118" t="str">
        <f>VLOOKUP($B20,Startlist!$B:$H,5,FALSE)</f>
        <v>EST</v>
      </c>
      <c r="G20" s="210" t="str">
        <f>VLOOKUP($B20,Startlist!$B:$H,7,FALSE)</f>
        <v>Honda Civic Type-R</v>
      </c>
      <c r="H20" s="221">
        <f>IF(ISERROR(VLOOKUP(L20,'Champ Classes'!J:K,2,FALSE)),0,VLOOKUP(L20,'Champ Classes'!J:K,2,FALSE))</f>
        <v>0</v>
      </c>
      <c r="I20" s="216">
        <f>A18</f>
        <v>3</v>
      </c>
      <c r="J20" s="217">
        <v>3</v>
      </c>
      <c r="K20" s="220">
        <f>H18</f>
        <v>54</v>
      </c>
      <c r="L20" s="219">
        <f ca="1">IF(C20="MV1",INDIRECT("'EE Champ'!"&amp;ADDRESS(MATCH(VALUE(B20),'EE Champ'!C:C,0),1)),INDIRECT("'EE Champ'!"&amp;ADDRESS(MATCH(VALUE(B20),'EE Champ'!C:C,0),2)))</f>
        <v>0</v>
      </c>
    </row>
    <row r="21" spans="1:12" ht="12.75" customHeight="1">
      <c r="A21" s="206"/>
      <c r="B21" s="117">
        <v>65</v>
      </c>
      <c r="C21" s="118" t="str">
        <f>VLOOKUP($B21,Startlist!$B:$H,2,FALSE)</f>
        <v>MV9</v>
      </c>
      <c r="D21" s="210" t="str">
        <f>VLOOKUP($B21,Startlist!$B:$H,3,FALSE)</f>
        <v>Tarmo Silt</v>
      </c>
      <c r="E21" s="210" t="str">
        <f>VLOOKUP($B21,Startlist!$B:$H,4,FALSE)</f>
        <v>Raido Loel</v>
      </c>
      <c r="F21" s="118" t="str">
        <f>VLOOKUP($B21,Startlist!$B:$H,5,FALSE)</f>
        <v>EST</v>
      </c>
      <c r="G21" s="210" t="str">
        <f>VLOOKUP($B21,Startlist!$B:$H,7,FALSE)</f>
        <v>Gaz 51</v>
      </c>
      <c r="H21" s="221">
        <f>IF(ISERROR(VLOOKUP(L21,'Champ Classes'!J:K,2,FALSE)),0,VLOOKUP(L21,'Champ Classes'!J:K,2,FALSE))</f>
        <v>30</v>
      </c>
      <c r="I21" s="216">
        <f>A18</f>
        <v>3</v>
      </c>
      <c r="J21" s="217">
        <v>4</v>
      </c>
      <c r="K21" s="220">
        <f>H18</f>
        <v>54</v>
      </c>
      <c r="L21" s="219">
        <f ca="1">IF(C21="MV1",INDIRECT("'EE Champ'!"&amp;ADDRESS(MATCH(VALUE(B21),'EE Champ'!C:C,0),1)),INDIRECT("'EE Champ'!"&amp;ADDRESS(MATCH(VALUE(B21),'EE Champ'!C:C,0),2)))</f>
        <v>1</v>
      </c>
    </row>
    <row r="22" spans="1:12" ht="12.75" customHeight="1">
      <c r="A22" s="206"/>
      <c r="B22" s="117">
        <v>68</v>
      </c>
      <c r="C22" s="118" t="str">
        <f>VLOOKUP($B22,Startlist!$B:$H,2,FALSE)</f>
        <v>MV9</v>
      </c>
      <c r="D22" s="210" t="str">
        <f>VLOOKUP($B22,Startlist!$B:$H,3,FALSE)</f>
        <v>Veiko Liukanen</v>
      </c>
      <c r="E22" s="210" t="str">
        <f>VLOOKUP($B22,Startlist!$B:$H,4,FALSE)</f>
        <v>Toivo Liukanen</v>
      </c>
      <c r="F22" s="118" t="str">
        <f>VLOOKUP($B22,Startlist!$B:$H,5,FALSE)</f>
        <v>EST</v>
      </c>
      <c r="G22" s="210" t="str">
        <f>VLOOKUP($B22,Startlist!$B:$H,7,FALSE)</f>
        <v>Gaz 51</v>
      </c>
      <c r="H22" s="221">
        <f>IF(ISERROR(VLOOKUP(L22,'Champ Classes'!J:K,2,FALSE)),0,VLOOKUP(L22,'Champ Classes'!J:K,2,FALSE))</f>
        <v>24</v>
      </c>
      <c r="I22" s="216">
        <f>A18</f>
        <v>3</v>
      </c>
      <c r="J22" s="217">
        <v>5</v>
      </c>
      <c r="K22" s="220">
        <f>H18</f>
        <v>54</v>
      </c>
      <c r="L22" s="219">
        <f ca="1">IF(C22="MV1",INDIRECT("'EE Champ'!"&amp;ADDRESS(MATCH(VALUE(B22),'EE Champ'!C:C,0),1)),INDIRECT("'EE Champ'!"&amp;ADDRESS(MATCH(VALUE(B22),'EE Champ'!C:C,0),2)))</f>
        <v>2</v>
      </c>
    </row>
    <row r="23" spans="1:12" ht="12.75" customHeight="1">
      <c r="A23" s="206"/>
      <c r="B23" s="117"/>
      <c r="C23" s="118"/>
      <c r="D23" s="113"/>
      <c r="E23" s="113"/>
      <c r="F23" s="118"/>
      <c r="G23" s="210"/>
      <c r="H23" s="203"/>
      <c r="I23" s="216">
        <f>A18</f>
        <v>3</v>
      </c>
      <c r="J23" s="217">
        <v>20</v>
      </c>
      <c r="K23" s="220">
        <f>H18</f>
        <v>54</v>
      </c>
      <c r="L23" s="219"/>
    </row>
    <row r="24" spans="1:12" ht="12.75" customHeight="1">
      <c r="A24" s="285">
        <v>4</v>
      </c>
      <c r="B24" s="212" t="str">
        <f>VLOOKUP($B26,Startlist!$B:$H,6,FALSE)</f>
        <v>MURAKAS RACING</v>
      </c>
      <c r="C24" s="213"/>
      <c r="D24" s="214"/>
      <c r="E24" s="214"/>
      <c r="F24" s="213"/>
      <c r="G24" s="215"/>
      <c r="H24" s="230">
        <f>IF(ISERROR(LARGE(H26:H30,1)),0,LARGE(H26:H30,1))+IF(ISERROR(LARGE(H26:H30,2)),0,LARGE(H26:H30,2))+IF(ISERROR(LARGE(H26:H30,3)),0,LARGE(H26:H30,3))</f>
        <v>54</v>
      </c>
      <c r="I24" s="216">
        <f>A24</f>
        <v>4</v>
      </c>
      <c r="J24" s="217">
        <v>1</v>
      </c>
      <c r="K24" s="218">
        <f>H24</f>
        <v>54</v>
      </c>
      <c r="L24" s="219"/>
    </row>
    <row r="25" spans="1:12" ht="12.75" customHeight="1">
      <c r="A25" s="206"/>
      <c r="B25" s="117"/>
      <c r="C25" s="118"/>
      <c r="D25" s="113"/>
      <c r="E25" s="113"/>
      <c r="F25" s="118"/>
      <c r="G25" s="210"/>
      <c r="H25" s="203"/>
      <c r="I25" s="216">
        <f>A24</f>
        <v>4</v>
      </c>
      <c r="J25" s="217">
        <v>2</v>
      </c>
      <c r="K25" s="220">
        <f>H24</f>
        <v>54</v>
      </c>
      <c r="L25" s="219"/>
    </row>
    <row r="26" spans="1:12" ht="12.75" customHeight="1">
      <c r="A26" s="206"/>
      <c r="B26" s="117">
        <v>2</v>
      </c>
      <c r="C26" s="118" t="str">
        <f>VLOOKUP($B26,Startlist!$B:$H,2,FALSE)</f>
        <v>MV1</v>
      </c>
      <c r="D26" s="210" t="str">
        <f>VLOOKUP($B26,Startlist!$B:$H,3,FALSE)</f>
        <v>Roland Murakas</v>
      </c>
      <c r="E26" s="210" t="str">
        <f>VLOOKUP($B26,Startlist!$B:$H,4,FALSE)</f>
        <v>Kalle Adler</v>
      </c>
      <c r="F26" s="118" t="str">
        <f>VLOOKUP($B26,Startlist!$B:$H,5,FALSE)</f>
        <v>EST</v>
      </c>
      <c r="G26" s="210" t="str">
        <f>VLOOKUP($B26,Startlist!$B:$H,7,FALSE)</f>
        <v>Ford Fiesta</v>
      </c>
      <c r="H26" s="221">
        <f>IF(ISERROR(VLOOKUP(L26,'Champ Classes'!J:K,2,FALSE)),0,VLOOKUP(L26,'Champ Classes'!J:K,2,FALSE))</f>
        <v>0</v>
      </c>
      <c r="I26" s="216">
        <f>A24</f>
        <v>4</v>
      </c>
      <c r="J26" s="217">
        <v>3</v>
      </c>
      <c r="K26" s="220">
        <f>H24</f>
        <v>54</v>
      </c>
      <c r="L26" s="219">
        <f ca="1">IF(C26="MV1",INDIRECT("'EE Champ'!"&amp;ADDRESS(MATCH(VALUE(B26),'EE Champ'!C:C,0),1)),INDIRECT("'EE Champ'!"&amp;ADDRESS(MATCH(VALUE(B26),'EE Champ'!C:C,0),2)))</f>
        <v>0</v>
      </c>
    </row>
    <row r="27" spans="1:12" ht="12.75" customHeight="1">
      <c r="A27" s="206"/>
      <c r="B27" s="117">
        <v>12</v>
      </c>
      <c r="C27" s="118" t="str">
        <f>VLOOKUP($B27,Startlist!$B:$H,2,FALSE)</f>
        <v>MV1</v>
      </c>
      <c r="D27" s="210" t="str">
        <f>VLOOKUP($B27,Startlist!$B:$H,3,FALSE)</f>
        <v>Margus Murakas</v>
      </c>
      <c r="E27" s="210" t="str">
        <f>VLOOKUP($B27,Startlist!$B:$H,4,FALSE)</f>
        <v>Rainis Nagel</v>
      </c>
      <c r="F27" s="118" t="str">
        <f>VLOOKUP($B27,Startlist!$B:$H,5,FALSE)</f>
        <v>EST</v>
      </c>
      <c r="G27" s="210" t="str">
        <f>VLOOKUP($B27,Startlist!$B:$H,7,FALSE)</f>
        <v>Audi S1</v>
      </c>
      <c r="H27" s="221">
        <f>IF(ISERROR(VLOOKUP(L27,'Champ Classes'!J:K,2,FALSE)),0,VLOOKUP(L27,'Champ Classes'!J:K,2,FALSE))</f>
        <v>0</v>
      </c>
      <c r="I27" s="216">
        <f>A24</f>
        <v>4</v>
      </c>
      <c r="J27" s="217">
        <v>4</v>
      </c>
      <c r="K27" s="220">
        <f>H24</f>
        <v>54</v>
      </c>
      <c r="L27" s="219">
        <f ca="1">IF(C27="MV1",INDIRECT("'EE Champ'!"&amp;ADDRESS(MATCH(VALUE(B27),'EE Champ'!C:C,0),1)),INDIRECT("'EE Champ'!"&amp;ADDRESS(MATCH(VALUE(B27),'EE Champ'!C:C,0),2)))</f>
        <v>27</v>
      </c>
    </row>
    <row r="28" spans="1:12" ht="12.75" customHeight="1">
      <c r="A28" s="206"/>
      <c r="B28" s="117">
        <v>14</v>
      </c>
      <c r="C28" s="118" t="str">
        <f>VLOOKUP($B28,Startlist!$B:$H,2,FALSE)</f>
        <v>MV5</v>
      </c>
      <c r="D28" s="210" t="str">
        <f>VLOOKUP($B28,Startlist!$B:$H,3,FALSE)</f>
        <v>Chrislin Sepp</v>
      </c>
      <c r="E28" s="210" t="str">
        <f>VLOOKUP($B28,Startlist!$B:$H,4,FALSE)</f>
        <v>Kristo Holtsmann</v>
      </c>
      <c r="F28" s="118" t="str">
        <f>VLOOKUP($B28,Startlist!$B:$H,5,FALSE)</f>
        <v>EST</v>
      </c>
      <c r="G28" s="210" t="str">
        <f>VLOOKUP($B28,Startlist!$B:$H,7,FALSE)</f>
        <v>Mitsubishi Lancer Evo 9</v>
      </c>
      <c r="H28" s="221">
        <f>IF(ISERROR(VLOOKUP(L28,'Champ Classes'!J:K,2,FALSE)),0,VLOOKUP(L28,'Champ Classes'!J:K,2,FALSE))</f>
        <v>19</v>
      </c>
      <c r="I28" s="216">
        <f>A24</f>
        <v>4</v>
      </c>
      <c r="J28" s="217">
        <v>5</v>
      </c>
      <c r="K28" s="220">
        <f>H24</f>
        <v>54</v>
      </c>
      <c r="L28" s="219">
        <f ca="1">IF(C28="MV1",INDIRECT("'EE Champ'!"&amp;ADDRESS(MATCH(VALUE(B28),'EE Champ'!C:C,0),1)),INDIRECT("'EE Champ'!"&amp;ADDRESS(MATCH(VALUE(B28),'EE Champ'!C:C,0),2)))</f>
        <v>4</v>
      </c>
    </row>
    <row r="29" spans="2:12" ht="12.75" customHeight="1">
      <c r="B29" s="117">
        <v>33</v>
      </c>
      <c r="C29" s="118" t="str">
        <f>VLOOKUP($B29,Startlist!$B:$H,2,FALSE)</f>
        <v>MV7</v>
      </c>
      <c r="D29" s="210" t="str">
        <f>VLOOKUP($B29,Startlist!$B:$H,3,FALSE)</f>
        <v>Keiro Orgus</v>
      </c>
      <c r="E29" s="210" t="str">
        <f>VLOOKUP($B29,Startlist!$B:$H,4,FALSE)</f>
        <v>Evelin Mitendorf</v>
      </c>
      <c r="F29" s="118" t="str">
        <f>VLOOKUP($B29,Startlist!$B:$H,5,FALSE)</f>
        <v>EST</v>
      </c>
      <c r="G29" s="210" t="str">
        <f>VLOOKUP($B29,Startlist!$B:$H,7,FALSE)</f>
        <v>Honda Civic Type-R</v>
      </c>
      <c r="H29" s="221">
        <f>IF(ISERROR(VLOOKUP(L29,'Champ Classes'!J:K,2,FALSE)),0,VLOOKUP(L29,'Champ Classes'!J:K,2,FALSE))</f>
        <v>24</v>
      </c>
      <c r="I29" s="216">
        <f>A24</f>
        <v>4</v>
      </c>
      <c r="J29" s="217">
        <v>6</v>
      </c>
      <c r="K29" s="220">
        <f>H24</f>
        <v>54</v>
      </c>
      <c r="L29" s="219">
        <f ca="1">IF(C29="MV1",INDIRECT("'EE Champ'!"&amp;ADDRESS(MATCH(VALUE(B29),'EE Champ'!C:C,0),1)),INDIRECT("'EE Champ'!"&amp;ADDRESS(MATCH(VALUE(B29),'EE Champ'!C:C,0),2)))</f>
        <v>2</v>
      </c>
    </row>
    <row r="30" spans="1:12" ht="12.75" customHeight="1">
      <c r="A30" s="206"/>
      <c r="B30" s="117">
        <v>64</v>
      </c>
      <c r="C30" s="118" t="str">
        <f>VLOOKUP($B30,Startlist!$B:$H,2,FALSE)</f>
        <v>MV6</v>
      </c>
      <c r="D30" s="210" t="str">
        <f>VLOOKUP($B30,Startlist!$B:$H,3,FALSE)</f>
        <v>Alexander Annus</v>
      </c>
      <c r="E30" s="210" t="str">
        <f>VLOOKUP($B30,Startlist!$B:$H,4,FALSE)</f>
        <v>Fränk Baranov</v>
      </c>
      <c r="F30" s="118" t="str">
        <f>VLOOKUP($B30,Startlist!$B:$H,5,FALSE)</f>
        <v>EST</v>
      </c>
      <c r="G30" s="210" t="str">
        <f>VLOOKUP($B30,Startlist!$B:$H,7,FALSE)</f>
        <v>BMW 325I</v>
      </c>
      <c r="H30" s="221">
        <f>IF(ISERROR(VLOOKUP(L30,'Champ Classes'!J:K,2,FALSE)),0,VLOOKUP(L30,'Champ Classes'!J:K,2,FALSE))</f>
        <v>11</v>
      </c>
      <c r="I30" s="216">
        <f>A24</f>
        <v>4</v>
      </c>
      <c r="J30" s="217">
        <v>7</v>
      </c>
      <c r="K30" s="220">
        <f>H24</f>
        <v>54</v>
      </c>
      <c r="L30" s="219">
        <f ca="1">IF(C30="MV1",INDIRECT("'EE Champ'!"&amp;ADDRESS(MATCH(VALUE(B30),'EE Champ'!C:C,0),1)),INDIRECT("'EE Champ'!"&amp;ADDRESS(MATCH(VALUE(B30),'EE Champ'!C:C,0),2)))</f>
        <v>8</v>
      </c>
    </row>
    <row r="31" spans="1:12" ht="12.75" customHeight="1">
      <c r="A31" s="206"/>
      <c r="B31" s="117"/>
      <c r="C31" s="118"/>
      <c r="D31" s="113"/>
      <c r="E31" s="113"/>
      <c r="F31" s="118"/>
      <c r="G31" s="210"/>
      <c r="H31" s="203"/>
      <c r="I31" s="216">
        <f>A24</f>
        <v>4</v>
      </c>
      <c r="J31" s="217">
        <v>20</v>
      </c>
      <c r="K31" s="220">
        <f>H24</f>
        <v>54</v>
      </c>
      <c r="L31" s="219"/>
    </row>
    <row r="32" spans="1:12" ht="12.75" customHeight="1">
      <c r="A32" s="211">
        <v>5</v>
      </c>
      <c r="B32" s="212" t="str">
        <f>VLOOKUP($B34,Startlist!$B:$H,6,FALSE)</f>
        <v>BTR RACING</v>
      </c>
      <c r="C32" s="213"/>
      <c r="D32" s="214"/>
      <c r="E32" s="214"/>
      <c r="F32" s="213"/>
      <c r="G32" s="215"/>
      <c r="H32" s="230">
        <f>IF(ISERROR(LARGE(H34:H37,1)),0,LARGE(H34:H37,1))+IF(ISERROR(LARGE(H34:H37,2)),0,LARGE(H34:H37,2))+IF(ISERROR(LARGE(H34:H37,3)),0,LARGE(H34:H37,3))</f>
        <v>53</v>
      </c>
      <c r="I32" s="216">
        <f>A32</f>
        <v>5</v>
      </c>
      <c r="J32" s="217">
        <v>1</v>
      </c>
      <c r="K32" s="218">
        <f>H32</f>
        <v>53</v>
      </c>
      <c r="L32" s="219"/>
    </row>
    <row r="33" spans="1:12" ht="12.75" customHeight="1">
      <c r="A33" s="206"/>
      <c r="B33" s="117"/>
      <c r="C33" s="118"/>
      <c r="D33" s="113"/>
      <c r="E33" s="113"/>
      <c r="F33" s="118"/>
      <c r="G33" s="210"/>
      <c r="H33" s="203"/>
      <c r="I33" s="216">
        <f>A32</f>
        <v>5</v>
      </c>
      <c r="J33" s="217">
        <v>2</v>
      </c>
      <c r="K33" s="220">
        <f>H32</f>
        <v>53</v>
      </c>
      <c r="L33" s="219"/>
    </row>
    <row r="34" spans="1:12" ht="12.75" customHeight="1">
      <c r="A34" s="206"/>
      <c r="B34" s="117">
        <v>11</v>
      </c>
      <c r="C34" s="118" t="str">
        <f>VLOOKUP($B34,Startlist!$B:$H,2,FALSE)</f>
        <v>MV5</v>
      </c>
      <c r="D34" s="210" t="str">
        <f>VLOOKUP($B34,Startlist!$B:$H,3,FALSE)</f>
        <v>Rainer Paavel</v>
      </c>
      <c r="E34" s="210" t="str">
        <f>VLOOKUP($B34,Startlist!$B:$H,4,FALSE)</f>
        <v>Tiina Ehrbach</v>
      </c>
      <c r="F34" s="118" t="str">
        <f>VLOOKUP($B34,Startlist!$B:$H,5,FALSE)</f>
        <v>EST</v>
      </c>
      <c r="G34" s="210" t="str">
        <f>VLOOKUP($B34,Startlist!$B:$H,7,FALSE)</f>
        <v>Mitsubishi Lancer Evo 9</v>
      </c>
      <c r="H34" s="221">
        <f>IF(ISERROR(VLOOKUP(L34,'Champ Classes'!J:K,2,FALSE)),0,VLOOKUP(L34,'Champ Classes'!J:K,2,FALSE))</f>
        <v>21</v>
      </c>
      <c r="I34" s="216">
        <f>A32</f>
        <v>5</v>
      </c>
      <c r="J34" s="217">
        <v>3</v>
      </c>
      <c r="K34" s="220">
        <f>H32</f>
        <v>53</v>
      </c>
      <c r="L34" s="219">
        <f ca="1">IF(C34="MV1",INDIRECT("'EE Champ'!"&amp;ADDRESS(MATCH(VALUE(B34),'EE Champ'!C:C,0),1)),INDIRECT("'EE Champ'!"&amp;ADDRESS(MATCH(VALUE(B34),'EE Champ'!C:C,0),2)))</f>
        <v>3</v>
      </c>
    </row>
    <row r="35" spans="1:12" ht="12.75" customHeight="1">
      <c r="A35" s="206"/>
      <c r="B35" s="117">
        <v>17</v>
      </c>
      <c r="C35" s="118" t="str">
        <f>VLOOKUP($B35,Startlist!$B:$H,2,FALSE)</f>
        <v>MV4</v>
      </c>
      <c r="D35" s="210" t="str">
        <f>VLOOKUP($B35,Startlist!$B:$H,3,FALSE)</f>
        <v>Pranko Kõrgesaar</v>
      </c>
      <c r="E35" s="210" t="str">
        <f>VLOOKUP($B35,Startlist!$B:$H,4,FALSE)</f>
        <v>Ott Kuurberg</v>
      </c>
      <c r="F35" s="118" t="str">
        <f>VLOOKUP($B35,Startlist!$B:$H,5,FALSE)</f>
        <v>EST</v>
      </c>
      <c r="G35" s="210" t="str">
        <f>VLOOKUP($B35,Startlist!$B:$H,7,FALSE)</f>
        <v>Ford Fiesta Rally4</v>
      </c>
      <c r="H35" s="221">
        <f>IF(ISERROR(VLOOKUP(L35,'Champ Classes'!J:K,2,FALSE)),0,VLOOKUP(L35,'Champ Classes'!J:K,2,FALSE))</f>
        <v>15</v>
      </c>
      <c r="I35" s="216">
        <f>A32</f>
        <v>5</v>
      </c>
      <c r="J35" s="217">
        <v>4</v>
      </c>
      <c r="K35" s="220">
        <f>H32</f>
        <v>53</v>
      </c>
      <c r="L35" s="219">
        <f ca="1">IF(C35="MV1",INDIRECT("'EE Champ'!"&amp;ADDRESS(MATCH(VALUE(B35),'EE Champ'!C:C,0),1)),INDIRECT("'EE Champ'!"&amp;ADDRESS(MATCH(VALUE(B35),'EE Champ'!C:C,0),2)))</f>
        <v>6</v>
      </c>
    </row>
    <row r="36" spans="1:12" ht="12.75" customHeight="1">
      <c r="A36" s="206"/>
      <c r="B36" s="117">
        <v>41</v>
      </c>
      <c r="C36" s="118" t="str">
        <f>VLOOKUP($B36,Startlist!$B:$H,2,FALSE)</f>
        <v>MV6</v>
      </c>
      <c r="D36" s="210" t="str">
        <f>VLOOKUP($B36,Startlist!$B:$H,3,FALSE)</f>
        <v>Argo Kuutok</v>
      </c>
      <c r="E36" s="210" t="str">
        <f>VLOOKUP($B36,Startlist!$B:$H,4,FALSE)</f>
        <v>Vallo Pleesi</v>
      </c>
      <c r="F36" s="118" t="str">
        <f>VLOOKUP($B36,Startlist!$B:$H,5,FALSE)</f>
        <v>EST</v>
      </c>
      <c r="G36" s="210" t="str">
        <f>VLOOKUP($B36,Startlist!$B:$H,7,FALSE)</f>
        <v>BMW M3</v>
      </c>
      <c r="H36" s="221">
        <f>IF(ISERROR(VLOOKUP(L36,'Champ Classes'!J:K,2,FALSE)),0,VLOOKUP(L36,'Champ Classes'!J:K,2,FALSE))</f>
        <v>0</v>
      </c>
      <c r="I36" s="216">
        <f>A32</f>
        <v>5</v>
      </c>
      <c r="J36" s="217">
        <v>5</v>
      </c>
      <c r="K36" s="220">
        <f>H32</f>
        <v>53</v>
      </c>
      <c r="L36" s="219">
        <f ca="1">IF(C36="MV1",INDIRECT("'EE Champ'!"&amp;ADDRESS(MATCH(VALUE(B36),'EE Champ'!C:C,0),1)),INDIRECT("'EE Champ'!"&amp;ADDRESS(MATCH(VALUE(B36),'EE Champ'!C:C,0),2)))</f>
        <v>0</v>
      </c>
    </row>
    <row r="37" spans="1:12" ht="12.75" customHeight="1">
      <c r="A37" s="206"/>
      <c r="B37" s="117">
        <v>54</v>
      </c>
      <c r="C37" s="118" t="str">
        <f>VLOOKUP($B37,Startlist!$B:$H,2,FALSE)</f>
        <v>MV6</v>
      </c>
      <c r="D37" s="210" t="str">
        <f>VLOOKUP($B37,Startlist!$B:$H,3,FALSE)</f>
        <v>Mihkel Mändla</v>
      </c>
      <c r="E37" s="210" t="str">
        <f>VLOOKUP($B37,Startlist!$B:$H,4,FALSE)</f>
        <v>Kaur Teder</v>
      </c>
      <c r="F37" s="118" t="str">
        <f>VLOOKUP($B37,Startlist!$B:$H,5,FALSE)</f>
        <v>EST</v>
      </c>
      <c r="G37" s="210" t="str">
        <f>VLOOKUP($B37,Startlist!$B:$H,7,FALSE)</f>
        <v>BMW M3</v>
      </c>
      <c r="H37" s="221">
        <f>IF(ISERROR(VLOOKUP(L37,'Champ Classes'!J:K,2,FALSE)),0,VLOOKUP(L37,'Champ Classes'!J:K,2,FALSE))</f>
        <v>17</v>
      </c>
      <c r="I37" s="216">
        <f>A32</f>
        <v>5</v>
      </c>
      <c r="J37" s="217">
        <v>6</v>
      </c>
      <c r="K37" s="220">
        <f>H32</f>
        <v>53</v>
      </c>
      <c r="L37" s="219">
        <f ca="1">IF(C37="MV1",INDIRECT("'EE Champ'!"&amp;ADDRESS(MATCH(VALUE(B37),'EE Champ'!C:C,0),1)),INDIRECT("'EE Champ'!"&amp;ADDRESS(MATCH(VALUE(B37),'EE Champ'!C:C,0),2)))</f>
        <v>5</v>
      </c>
    </row>
    <row r="38" spans="1:12" ht="12.75" customHeight="1">
      <c r="A38" s="206"/>
      <c r="B38" s="117"/>
      <c r="C38" s="118"/>
      <c r="D38" s="113"/>
      <c r="E38" s="113"/>
      <c r="F38" s="118"/>
      <c r="G38" s="210"/>
      <c r="H38" s="203"/>
      <c r="I38" s="216">
        <f>A32</f>
        <v>5</v>
      </c>
      <c r="J38" s="217">
        <v>20</v>
      </c>
      <c r="K38" s="220">
        <f>H32</f>
        <v>53</v>
      </c>
      <c r="L38" s="219"/>
    </row>
    <row r="39" spans="1:12" ht="12.75" customHeight="1">
      <c r="A39" s="284" t="s">
        <v>1916</v>
      </c>
      <c r="B39" s="212" t="str">
        <f>VLOOKUP($B41,Startlist!$B:$H,6,FALSE)</f>
        <v>OT RACING</v>
      </c>
      <c r="C39" s="213"/>
      <c r="D39" s="214"/>
      <c r="E39" s="214"/>
      <c r="F39" s="213"/>
      <c r="G39" s="215"/>
      <c r="H39" s="230">
        <f>IF(ISERROR(LARGE(H41:H42,1)),0,LARGE(H41:H42,1))+IF(ISERROR(LARGE(H41:H42,2)),0,LARGE(H41:H42,2))+IF(ISERROR(LARGE(H41:H42,3)),0,LARGE(H41:H42,3))</f>
        <v>47</v>
      </c>
      <c r="I39" s="216" t="str">
        <f>A39</f>
        <v>6-8</v>
      </c>
      <c r="J39" s="217">
        <v>1</v>
      </c>
      <c r="K39" s="218">
        <f>H39</f>
        <v>47</v>
      </c>
      <c r="L39" s="219"/>
    </row>
    <row r="40" spans="1:12" ht="12.75" customHeight="1">
      <c r="A40" s="206"/>
      <c r="B40" s="117"/>
      <c r="C40" s="118"/>
      <c r="D40" s="113"/>
      <c r="E40" s="113"/>
      <c r="F40" s="118"/>
      <c r="G40" s="210"/>
      <c r="H40" s="203"/>
      <c r="I40" s="216" t="str">
        <f>A39</f>
        <v>6-8</v>
      </c>
      <c r="J40" s="217">
        <v>2</v>
      </c>
      <c r="K40" s="220">
        <f>H39</f>
        <v>47</v>
      </c>
      <c r="L40" s="219"/>
    </row>
    <row r="41" spans="1:12" ht="12.75" customHeight="1">
      <c r="A41" s="206"/>
      <c r="B41" s="117">
        <v>10</v>
      </c>
      <c r="C41" s="118" t="str">
        <f>VLOOKUP($B41,Startlist!$B:$H,2,FALSE)</f>
        <v>MV3</v>
      </c>
      <c r="D41" s="210" t="str">
        <f>VLOOKUP($B41,Startlist!$B:$H,3,FALSE)</f>
        <v>Kaspar Kasari</v>
      </c>
      <c r="E41" s="210" t="str">
        <f>VLOOKUP($B41,Startlist!$B:$H,4,FALSE)</f>
        <v>Rainis Raidma</v>
      </c>
      <c r="F41" s="118" t="str">
        <f>VLOOKUP($B41,Startlist!$B:$H,5,FALSE)</f>
        <v>EST</v>
      </c>
      <c r="G41" s="210" t="str">
        <f>VLOOKUP($B41,Startlist!$B:$H,7,FALSE)</f>
        <v>Ford Fiesta Rally3</v>
      </c>
      <c r="H41" s="221">
        <f>IF(ISERROR(VLOOKUP(L41,'Champ Classes'!J:K,2,FALSE)),0,VLOOKUP(L41,'Champ Classes'!J:K,2,FALSE))</f>
        <v>30</v>
      </c>
      <c r="I41" s="216" t="str">
        <f>A39</f>
        <v>6-8</v>
      </c>
      <c r="J41" s="217">
        <v>3</v>
      </c>
      <c r="K41" s="220">
        <f>H39</f>
        <v>47</v>
      </c>
      <c r="L41" s="219">
        <f ca="1">IF(C41="MV1",INDIRECT("'EE Champ'!"&amp;ADDRESS(MATCH(VALUE(B41),'EE Champ'!C:C,0),1)),INDIRECT("'EE Champ'!"&amp;ADDRESS(MATCH(VALUE(B41),'EE Champ'!C:C,0),2)))</f>
        <v>1</v>
      </c>
    </row>
    <row r="42" spans="1:12" ht="12.75" customHeight="1">
      <c r="A42" s="206"/>
      <c r="B42" s="117">
        <v>23</v>
      </c>
      <c r="C42" s="118" t="str">
        <f>VLOOKUP($B42,Startlist!$B:$H,2,FALSE)</f>
        <v>MV4</v>
      </c>
      <c r="D42" s="210" t="str">
        <f>VLOOKUP($B42,Startlist!$B:$H,3,FALSE)</f>
        <v>Kevin Lempu</v>
      </c>
      <c r="E42" s="210" t="str">
        <f>VLOOKUP($B42,Startlist!$B:$H,4,FALSE)</f>
        <v>Andre Rahumeel</v>
      </c>
      <c r="F42" s="118" t="str">
        <f>VLOOKUP($B42,Startlist!$B:$H,5,FALSE)</f>
        <v>EST</v>
      </c>
      <c r="G42" s="210" t="str">
        <f>VLOOKUP($B42,Startlist!$B:$H,7,FALSE)</f>
        <v>Ford Fiesta R2T</v>
      </c>
      <c r="H42" s="221">
        <f>IF(ISERROR(VLOOKUP(L42,'Champ Classes'!J:K,2,FALSE)),0,VLOOKUP(L42,'Champ Classes'!J:K,2,FALSE))</f>
        <v>17</v>
      </c>
      <c r="I42" s="216" t="str">
        <f>A39</f>
        <v>6-8</v>
      </c>
      <c r="J42" s="217">
        <v>4</v>
      </c>
      <c r="K42" s="220">
        <f>H39</f>
        <v>47</v>
      </c>
      <c r="L42" s="219">
        <f ca="1">IF(C42="MV1",INDIRECT("'EE Champ'!"&amp;ADDRESS(MATCH(VALUE(B42),'EE Champ'!C:C,0),1)),INDIRECT("'EE Champ'!"&amp;ADDRESS(MATCH(VALUE(B42),'EE Champ'!C:C,0),2)))</f>
        <v>5</v>
      </c>
    </row>
    <row r="43" spans="1:12" ht="12.75" customHeight="1">
      <c r="A43" s="206"/>
      <c r="B43" s="117"/>
      <c r="C43" s="118"/>
      <c r="D43" s="113"/>
      <c r="E43" s="113"/>
      <c r="F43" s="118"/>
      <c r="G43" s="210"/>
      <c r="H43" s="203"/>
      <c r="I43" s="216" t="str">
        <f>A39</f>
        <v>6-8</v>
      </c>
      <c r="J43" s="217">
        <v>20</v>
      </c>
      <c r="K43" s="220">
        <f>H39</f>
        <v>47</v>
      </c>
      <c r="L43" s="219"/>
    </row>
    <row r="44" spans="1:12" ht="12.75" customHeight="1">
      <c r="A44" s="284" t="s">
        <v>1916</v>
      </c>
      <c r="B44" s="212" t="str">
        <f>VLOOKUP($B46,Startlist!$B:$H,6,FALSE)</f>
        <v>KUPATAMA MOTORSPORT</v>
      </c>
      <c r="C44" s="213"/>
      <c r="D44" s="214"/>
      <c r="E44" s="214"/>
      <c r="F44" s="213"/>
      <c r="G44" s="215"/>
      <c r="H44" s="230">
        <f>IF(ISERROR(LARGE(H46:H48,1)),0,LARGE(H46:H48,1))+IF(ISERROR(LARGE(H46:H48,2)),0,LARGE(H46:H48,2))+IF(ISERROR(LARGE(H46:H48,3)),0,LARGE(H46:H48,3))</f>
        <v>47</v>
      </c>
      <c r="I44" s="216" t="str">
        <f>A44</f>
        <v>6-8</v>
      </c>
      <c r="J44" s="217">
        <v>1</v>
      </c>
      <c r="K44" s="218">
        <f>H44</f>
        <v>47</v>
      </c>
      <c r="L44" s="219"/>
    </row>
    <row r="45" spans="1:12" ht="12.75" customHeight="1">
      <c r="A45" s="206"/>
      <c r="B45" s="117"/>
      <c r="C45" s="118"/>
      <c r="D45" s="113"/>
      <c r="E45" s="113"/>
      <c r="F45" s="118"/>
      <c r="G45" s="210"/>
      <c r="H45" s="203"/>
      <c r="I45" s="216" t="str">
        <f>A44</f>
        <v>6-8</v>
      </c>
      <c r="J45" s="217">
        <v>2</v>
      </c>
      <c r="K45" s="220">
        <f>H44</f>
        <v>47</v>
      </c>
      <c r="L45" s="219"/>
    </row>
    <row r="46" spans="1:12" ht="12.75" customHeight="1">
      <c r="A46" s="206"/>
      <c r="B46" s="117">
        <v>3</v>
      </c>
      <c r="C46" s="118" t="str">
        <f>VLOOKUP($B46,Startlist!$B:$H,2,FALSE)</f>
        <v>MV5</v>
      </c>
      <c r="D46" s="210" t="str">
        <f>VLOOKUP($B46,Startlist!$B:$H,3,FALSE)</f>
        <v>Timmu Kõrge</v>
      </c>
      <c r="E46" s="210" t="str">
        <f>VLOOKUP($B46,Startlist!$B:$H,4,FALSE)</f>
        <v>Erki Pints</v>
      </c>
      <c r="F46" s="118" t="str">
        <f>VLOOKUP($B46,Startlist!$B:$H,5,FALSE)</f>
        <v>EST</v>
      </c>
      <c r="G46" s="210" t="str">
        <f>VLOOKUP($B46,Startlist!$B:$H,7,FALSE)</f>
        <v>Mitsubishi Lancer Evo 10</v>
      </c>
      <c r="H46" s="221">
        <f>IF(ISERROR(VLOOKUP(L46,'Champ Classes'!J:K,2,FALSE)),0,VLOOKUP(L46,'Champ Classes'!J:K,2,FALSE))</f>
        <v>30</v>
      </c>
      <c r="I46" s="216" t="str">
        <f>A44</f>
        <v>6-8</v>
      </c>
      <c r="J46" s="217">
        <v>3</v>
      </c>
      <c r="K46" s="220">
        <f>H44</f>
        <v>47</v>
      </c>
      <c r="L46" s="219">
        <f ca="1">IF(C46="MV1",INDIRECT("'EE Champ'!"&amp;ADDRESS(MATCH(VALUE(B46),'EE Champ'!C:C,0),1)),INDIRECT("'EE Champ'!"&amp;ADDRESS(MATCH(VALUE(B46),'EE Champ'!C:C,0),2)))</f>
        <v>1</v>
      </c>
    </row>
    <row r="47" spans="1:12" ht="12.75" customHeight="1">
      <c r="A47" s="206"/>
      <c r="B47" s="117">
        <v>4</v>
      </c>
      <c r="C47" s="118" t="str">
        <f>VLOOKUP($B47,Startlist!$B:$H,2,FALSE)</f>
        <v>MV5</v>
      </c>
      <c r="D47" s="210" t="str">
        <f>VLOOKUP($B47,Startlist!$B:$H,3,FALSE)</f>
        <v>Allan Popov</v>
      </c>
      <c r="E47" s="210" t="str">
        <f>VLOOKUP($B47,Startlist!$B:$H,4,FALSE)</f>
        <v>Aleksander Prõttsikov</v>
      </c>
      <c r="F47" s="118" t="str">
        <f>VLOOKUP($B47,Startlist!$B:$H,5,FALSE)</f>
        <v>EST</v>
      </c>
      <c r="G47" s="210" t="str">
        <f>VLOOKUP($B47,Startlist!$B:$H,7,FALSE)</f>
        <v>Mitsubishi Lancer Evo</v>
      </c>
      <c r="H47" s="221">
        <f>IF(ISERROR(VLOOKUP(L47,'Champ Classes'!J:K,2,FALSE)),0,VLOOKUP(L47,'Champ Classes'!J:K,2,FALSE))</f>
        <v>17</v>
      </c>
      <c r="I47" s="216" t="str">
        <f>A44</f>
        <v>6-8</v>
      </c>
      <c r="J47" s="217">
        <v>4</v>
      </c>
      <c r="K47" s="220">
        <f>H44</f>
        <v>47</v>
      </c>
      <c r="L47" s="219">
        <f ca="1">IF(C47="MV1",INDIRECT("'EE Champ'!"&amp;ADDRESS(MATCH(VALUE(B47),'EE Champ'!C:C,0),1)),INDIRECT("'EE Champ'!"&amp;ADDRESS(MATCH(VALUE(B47),'EE Champ'!C:C,0),2)))</f>
        <v>5</v>
      </c>
    </row>
    <row r="48" spans="1:12" ht="12.75" customHeight="1">
      <c r="A48" s="206"/>
      <c r="B48" s="117">
        <v>7</v>
      </c>
      <c r="C48" s="118" t="str">
        <f>VLOOKUP($B48,Startlist!$B:$H,2,FALSE)</f>
        <v>MV5</v>
      </c>
      <c r="D48" s="210" t="str">
        <f>VLOOKUP($B48,Startlist!$B:$H,3,FALSE)</f>
        <v>Aiko Aigro</v>
      </c>
      <c r="E48" s="210" t="str">
        <f>VLOOKUP($B48,Startlist!$B:$H,4,FALSE)</f>
        <v>Arro Vahtra</v>
      </c>
      <c r="F48" s="118" t="str">
        <f>VLOOKUP($B48,Startlist!$B:$H,5,FALSE)</f>
        <v>EST</v>
      </c>
      <c r="G48" s="210" t="str">
        <f>VLOOKUP($B48,Startlist!$B:$H,7,FALSE)</f>
        <v>Mitsubishi Lancer Evo 9</v>
      </c>
      <c r="H48" s="221">
        <f>IF(ISERROR(VLOOKUP(L48,'Champ Classes'!J:K,2,FALSE)),0,VLOOKUP(L48,'Champ Classes'!J:K,2,FALSE))</f>
        <v>0</v>
      </c>
      <c r="I48" s="216" t="str">
        <f>A44</f>
        <v>6-8</v>
      </c>
      <c r="J48" s="217">
        <v>5</v>
      </c>
      <c r="K48" s="220">
        <f>H44</f>
        <v>47</v>
      </c>
      <c r="L48" s="219">
        <f ca="1">IF(C48="MV1",INDIRECT("'EE Champ'!"&amp;ADDRESS(MATCH(VALUE(B48),'EE Champ'!C:C,0),1)),INDIRECT("'EE Champ'!"&amp;ADDRESS(MATCH(VALUE(B48),'EE Champ'!C:C,0),2)))</f>
        <v>0</v>
      </c>
    </row>
    <row r="49" spans="1:12" ht="12.75" customHeight="1">
      <c r="A49" s="206"/>
      <c r="B49" s="117"/>
      <c r="C49" s="118"/>
      <c r="D49" s="113"/>
      <c r="E49" s="113"/>
      <c r="F49" s="118"/>
      <c r="G49" s="210"/>
      <c r="H49" s="203"/>
      <c r="I49" s="216" t="str">
        <f>A44</f>
        <v>6-8</v>
      </c>
      <c r="J49" s="217">
        <v>20</v>
      </c>
      <c r="K49" s="220">
        <f>H44</f>
        <v>47</v>
      </c>
      <c r="L49" s="219"/>
    </row>
    <row r="50" spans="1:12" ht="12.75" customHeight="1">
      <c r="A50" s="284" t="s">
        <v>1916</v>
      </c>
      <c r="B50" s="212" t="str">
        <f>VLOOKUP($B52,Startlist!$B:$H,6,FALSE)</f>
        <v>KAUR MOTORSPORT</v>
      </c>
      <c r="C50" s="213"/>
      <c r="D50" s="214"/>
      <c r="E50" s="214"/>
      <c r="F50" s="213"/>
      <c r="G50" s="215"/>
      <c r="H50" s="230">
        <f>IF(ISERROR(LARGE(H52:H53,1)),0,LARGE(H52:H53,1))+IF(ISERROR(LARGE(H52:H53,2)),0,LARGE(H52:H53,2))+IF(ISERROR(LARGE(H52:H53,3)),0,LARGE(H52:H53,3))</f>
        <v>47</v>
      </c>
      <c r="I50" s="216" t="str">
        <f>A50</f>
        <v>6-8</v>
      </c>
      <c r="J50" s="217">
        <v>1</v>
      </c>
      <c r="K50" s="218">
        <f>H50</f>
        <v>47</v>
      </c>
      <c r="L50" s="219"/>
    </row>
    <row r="51" spans="1:12" ht="12.75" customHeight="1">
      <c r="A51" s="206"/>
      <c r="B51" s="117"/>
      <c r="C51" s="118"/>
      <c r="D51" s="113"/>
      <c r="E51" s="113"/>
      <c r="F51" s="118"/>
      <c r="G51" s="210"/>
      <c r="H51" s="203"/>
      <c r="I51" s="216" t="str">
        <f>A50</f>
        <v>6-8</v>
      </c>
      <c r="J51" s="217">
        <v>2</v>
      </c>
      <c r="K51" s="220">
        <f>H50</f>
        <v>47</v>
      </c>
      <c r="L51" s="219"/>
    </row>
    <row r="52" spans="1:12" ht="12.75" customHeight="1">
      <c r="A52" s="206"/>
      <c r="B52" s="117">
        <v>40</v>
      </c>
      <c r="C52" s="118" t="str">
        <f>VLOOKUP($B52,Startlist!$B:$H,2,FALSE)</f>
        <v>MV8</v>
      </c>
      <c r="D52" s="210" t="str">
        <f>VLOOKUP($B52,Startlist!$B:$H,3,FALSE)</f>
        <v>Karel Tölp</v>
      </c>
      <c r="E52" s="210" t="str">
        <f>VLOOKUP($B52,Startlist!$B:$H,4,FALSE)</f>
        <v>Karol Pert</v>
      </c>
      <c r="F52" s="118" t="str">
        <f>VLOOKUP($B52,Startlist!$B:$H,5,FALSE)</f>
        <v>EST</v>
      </c>
      <c r="G52" s="210" t="str">
        <f>VLOOKUP($B52,Startlist!$B:$H,7,FALSE)</f>
        <v>Ford Fiesta R2</v>
      </c>
      <c r="H52" s="221">
        <f>IF(ISERROR(VLOOKUP(L52,'Champ Classes'!J:K,2,FALSE)),0,VLOOKUP(L52,'Champ Classes'!J:K,2,FALSE))</f>
        <v>30</v>
      </c>
      <c r="I52" s="216" t="str">
        <f>A50</f>
        <v>6-8</v>
      </c>
      <c r="J52" s="217">
        <v>3</v>
      </c>
      <c r="K52" s="220">
        <f>H50</f>
        <v>47</v>
      </c>
      <c r="L52" s="219">
        <f ca="1">IF(C52="MV1",INDIRECT("'EE Champ'!"&amp;ADDRESS(MATCH(VALUE(B52),'EE Champ'!C:C,0),1)),INDIRECT("'EE Champ'!"&amp;ADDRESS(MATCH(VALUE(B52),'EE Champ'!C:C,0),2)))</f>
        <v>1</v>
      </c>
    </row>
    <row r="53" spans="1:12" ht="12.75" customHeight="1">
      <c r="A53" s="206"/>
      <c r="B53" s="117">
        <v>59</v>
      </c>
      <c r="C53" s="118" t="str">
        <f>VLOOKUP($B53,Startlist!$B:$H,2,FALSE)</f>
        <v>MV8</v>
      </c>
      <c r="D53" s="210" t="str">
        <f>VLOOKUP($B53,Startlist!$B:$H,3,FALSE)</f>
        <v>Risto Raie</v>
      </c>
      <c r="E53" s="210" t="str">
        <f>VLOOKUP($B53,Startlist!$B:$H,4,FALSE)</f>
        <v>Jarmo Liivak</v>
      </c>
      <c r="F53" s="118" t="str">
        <f>VLOOKUP($B53,Startlist!$B:$H,5,FALSE)</f>
        <v>EST</v>
      </c>
      <c r="G53" s="210" t="str">
        <f>VLOOKUP($B53,Startlist!$B:$H,7,FALSE)</f>
        <v>Lada 2107</v>
      </c>
      <c r="H53" s="221">
        <f>IF(ISERROR(VLOOKUP(L53,'Champ Classes'!J:K,2,FALSE)),0,VLOOKUP(L53,'Champ Classes'!J:K,2,FALSE))</f>
        <v>17</v>
      </c>
      <c r="I53" s="216" t="str">
        <f>A50</f>
        <v>6-8</v>
      </c>
      <c r="J53" s="217">
        <v>4</v>
      </c>
      <c r="K53" s="220">
        <f>H50</f>
        <v>47</v>
      </c>
      <c r="L53" s="219">
        <f ca="1">IF(C53="MV1",INDIRECT("'EE Champ'!"&amp;ADDRESS(MATCH(VALUE(B53),'EE Champ'!C:C,0),1)),INDIRECT("'EE Champ'!"&amp;ADDRESS(MATCH(VALUE(B53),'EE Champ'!C:C,0),2)))</f>
        <v>5</v>
      </c>
    </row>
    <row r="54" spans="1:12" ht="12.75" customHeight="1">
      <c r="A54" s="206"/>
      <c r="B54" s="117"/>
      <c r="C54" s="118"/>
      <c r="D54" s="113"/>
      <c r="E54" s="113"/>
      <c r="F54" s="118"/>
      <c r="G54" s="210"/>
      <c r="H54" s="203"/>
      <c r="I54" s="216" t="str">
        <f>A50</f>
        <v>6-8</v>
      </c>
      <c r="J54" s="217">
        <v>20</v>
      </c>
      <c r="K54" s="220">
        <f>H50</f>
        <v>47</v>
      </c>
      <c r="L54" s="219"/>
    </row>
    <row r="55" spans="1:12" ht="12.75" customHeight="1">
      <c r="A55" s="211">
        <v>9</v>
      </c>
      <c r="B55" s="212" t="str">
        <f>VLOOKUP($B57,Startlist!$B:$H,6,FALSE)</f>
        <v>MRF MOTORSPORT</v>
      </c>
      <c r="C55" s="213"/>
      <c r="D55" s="214"/>
      <c r="E55" s="214"/>
      <c r="F55" s="213"/>
      <c r="G55" s="215"/>
      <c r="H55" s="230">
        <f>IF(ISERROR(LARGE(H57:H59,1)),0,LARGE(H57:H59,1))+IF(ISERROR(LARGE(H57:H59,2)),0,LARGE(H57:H59,2))+IF(ISERROR(LARGE(H57:H59,3)),0,LARGE(H57:H59,3))</f>
        <v>45</v>
      </c>
      <c r="I55" s="216">
        <f>A55</f>
        <v>9</v>
      </c>
      <c r="J55" s="217">
        <v>1</v>
      </c>
      <c r="K55" s="218">
        <f>H55</f>
        <v>45</v>
      </c>
      <c r="L55" s="219"/>
    </row>
    <row r="56" spans="1:12" ht="12.75" customHeight="1">
      <c r="A56" s="206"/>
      <c r="B56" s="117"/>
      <c r="C56" s="118"/>
      <c r="D56" s="113"/>
      <c r="E56" s="113"/>
      <c r="F56" s="118"/>
      <c r="G56" s="210"/>
      <c r="H56" s="203"/>
      <c r="I56" s="216">
        <f>A55</f>
        <v>9</v>
      </c>
      <c r="J56" s="217">
        <v>2</v>
      </c>
      <c r="K56" s="220">
        <f>H55</f>
        <v>45</v>
      </c>
      <c r="L56" s="219"/>
    </row>
    <row r="57" spans="1:12" ht="12.75" customHeight="1">
      <c r="A57" s="206"/>
      <c r="B57" s="117">
        <v>32</v>
      </c>
      <c r="C57" s="118" t="str">
        <f>VLOOKUP($B57,Startlist!$B:$H,2,FALSE)</f>
        <v>MV6</v>
      </c>
      <c r="D57" s="210" t="str">
        <f>VLOOKUP($B57,Startlist!$B:$H,3,FALSE)</f>
        <v>Raiko Aru</v>
      </c>
      <c r="E57" s="210" t="str">
        <f>VLOOKUP($B57,Startlist!$B:$H,4,FALSE)</f>
        <v>Allar Heina</v>
      </c>
      <c r="F57" s="118" t="str">
        <f>VLOOKUP($B57,Startlist!$B:$H,5,FALSE)</f>
        <v>EST</v>
      </c>
      <c r="G57" s="210" t="str">
        <f>VLOOKUP($B57,Startlist!$B:$H,7,FALSE)</f>
        <v>BMW 1M</v>
      </c>
      <c r="H57" s="221">
        <f>IF(ISERROR(VLOOKUP(L57,'Champ Classes'!J:K,2,FALSE)),0,VLOOKUP(L57,'Champ Classes'!J:K,2,FALSE))</f>
        <v>24</v>
      </c>
      <c r="I57" s="216">
        <f>A55</f>
        <v>9</v>
      </c>
      <c r="J57" s="217">
        <v>3</v>
      </c>
      <c r="K57" s="220">
        <f>H55</f>
        <v>45</v>
      </c>
      <c r="L57" s="219">
        <f ca="1">IF(C57="MV1",INDIRECT("'EE Champ'!"&amp;ADDRESS(MATCH(VALUE(B57),'EE Champ'!C:C,0),1)),INDIRECT("'EE Champ'!"&amp;ADDRESS(MATCH(VALUE(B57),'EE Champ'!C:C,0),2)))</f>
        <v>2</v>
      </c>
    </row>
    <row r="58" spans="1:12" ht="12.75" customHeight="1">
      <c r="A58" s="206"/>
      <c r="B58" s="117">
        <v>36</v>
      </c>
      <c r="C58" s="118" t="str">
        <f>VLOOKUP($B58,Startlist!$B:$H,2,FALSE)</f>
        <v>MV6</v>
      </c>
      <c r="D58" s="210" t="str">
        <f>VLOOKUP($B58,Startlist!$B:$H,3,FALSE)</f>
        <v>Markus Tammoja</v>
      </c>
      <c r="E58" s="210" t="str">
        <f>VLOOKUP($B58,Startlist!$B:$H,4,FALSE)</f>
        <v>Henri Ääremaa</v>
      </c>
      <c r="F58" s="118" t="str">
        <f>VLOOKUP($B58,Startlist!$B:$H,5,FALSE)</f>
        <v>EST</v>
      </c>
      <c r="G58" s="210" t="str">
        <f>VLOOKUP($B58,Startlist!$B:$H,7,FALSE)</f>
        <v>BMW 316I</v>
      </c>
      <c r="H58" s="221">
        <f>IF(ISERROR(VLOOKUP(L58,'Champ Classes'!J:K,2,FALSE)),0,VLOOKUP(L58,'Champ Classes'!J:K,2,FALSE))</f>
        <v>21</v>
      </c>
      <c r="I58" s="216">
        <f>A55</f>
        <v>9</v>
      </c>
      <c r="J58" s="217">
        <v>4</v>
      </c>
      <c r="K58" s="220">
        <f>H55</f>
        <v>45</v>
      </c>
      <c r="L58" s="219">
        <f ca="1">IF(C58="MV1",INDIRECT("'EE Champ'!"&amp;ADDRESS(MATCH(VALUE(B58),'EE Champ'!C:C,0),1)),INDIRECT("'EE Champ'!"&amp;ADDRESS(MATCH(VALUE(B58),'EE Champ'!C:C,0),2)))</f>
        <v>3</v>
      </c>
    </row>
    <row r="59" spans="1:12" ht="12.75" customHeight="1">
      <c r="A59" s="206"/>
      <c r="B59" s="117">
        <v>52</v>
      </c>
      <c r="C59" s="118" t="str">
        <f>VLOOKUP($B59,Startlist!$B:$H,2,FALSE)</f>
        <v>MV6</v>
      </c>
      <c r="D59" s="210" t="str">
        <f>VLOOKUP($B59,Startlist!$B:$H,3,FALSE)</f>
        <v>Toomas Klemmer</v>
      </c>
      <c r="E59" s="210" t="str">
        <f>VLOOKUP($B59,Startlist!$B:$H,4,FALSE)</f>
        <v>Kaili Klemmer</v>
      </c>
      <c r="F59" s="118" t="str">
        <f>VLOOKUP($B59,Startlist!$B:$H,5,FALSE)</f>
        <v>EST</v>
      </c>
      <c r="G59" s="210" t="str">
        <f>VLOOKUP($B59,Startlist!$B:$H,7,FALSE)</f>
        <v>BMW 323I</v>
      </c>
      <c r="H59" s="221">
        <f>IF(ISERROR(VLOOKUP(L59,'Champ Classes'!J:K,2,FALSE)),0,VLOOKUP(L59,'Champ Classes'!J:K,2,FALSE))</f>
        <v>0</v>
      </c>
      <c r="I59" s="216">
        <f>A55</f>
        <v>9</v>
      </c>
      <c r="J59" s="217">
        <v>5</v>
      </c>
      <c r="K59" s="220">
        <f>H55</f>
        <v>45</v>
      </c>
      <c r="L59" s="219">
        <f ca="1">IF(C59="MV1",INDIRECT("'EE Champ'!"&amp;ADDRESS(MATCH(VALUE(B59),'EE Champ'!C:C,0),1)),INDIRECT("'EE Champ'!"&amp;ADDRESS(MATCH(VALUE(B59),'EE Champ'!C:C,0),2)))</f>
        <v>0</v>
      </c>
    </row>
    <row r="60" spans="1:12" ht="12.75" customHeight="1">
      <c r="A60" s="206"/>
      <c r="B60" s="117"/>
      <c r="C60" s="118"/>
      <c r="D60" s="113"/>
      <c r="E60" s="113"/>
      <c r="F60" s="118"/>
      <c r="G60" s="210"/>
      <c r="H60" s="203"/>
      <c r="I60" s="216">
        <f>A55</f>
        <v>9</v>
      </c>
      <c r="J60" s="217">
        <v>20</v>
      </c>
      <c r="K60" s="220">
        <f>H55</f>
        <v>45</v>
      </c>
      <c r="L60" s="219"/>
    </row>
    <row r="61" spans="1:12" ht="12.75" customHeight="1">
      <c r="A61" s="211">
        <v>10</v>
      </c>
      <c r="B61" s="212" t="str">
        <f>VLOOKUP($B63,Startlist!$B:$H,6,FALSE)</f>
        <v>A1M MOTORSPORT</v>
      </c>
      <c r="C61" s="213"/>
      <c r="D61" s="214"/>
      <c r="E61" s="214"/>
      <c r="F61" s="213"/>
      <c r="G61" s="215"/>
      <c r="H61" s="230">
        <f>IF(ISERROR(LARGE(H63:H66,1)),0,LARGE(H63:H66,1))+IF(ISERROR(LARGE(H63:H66,2)),0,LARGE(H63:H66,2))+IF(ISERROR(LARGE(H63:H66,3)),0,LARGE(H63:H66,3))</f>
        <v>43</v>
      </c>
      <c r="I61" s="216">
        <f>A61</f>
        <v>10</v>
      </c>
      <c r="J61" s="217">
        <v>1</v>
      </c>
      <c r="K61" s="218">
        <f>H61</f>
        <v>43</v>
      </c>
      <c r="L61" s="219"/>
    </row>
    <row r="62" spans="1:12" ht="12.75" customHeight="1">
      <c r="A62" s="206"/>
      <c r="B62" s="117"/>
      <c r="C62" s="118"/>
      <c r="D62" s="113"/>
      <c r="E62" s="113"/>
      <c r="F62" s="118"/>
      <c r="G62" s="210"/>
      <c r="H62" s="203"/>
      <c r="I62" s="216">
        <f>A61</f>
        <v>10</v>
      </c>
      <c r="J62" s="217">
        <v>2</v>
      </c>
      <c r="K62" s="220">
        <f>H61</f>
        <v>43</v>
      </c>
      <c r="L62" s="219"/>
    </row>
    <row r="63" spans="1:12" ht="12.75" customHeight="1">
      <c r="A63" s="206"/>
      <c r="B63" s="117">
        <v>5</v>
      </c>
      <c r="C63" s="118" t="str">
        <f>VLOOKUP($B63,Startlist!$B:$H,2,FALSE)</f>
        <v>MV5</v>
      </c>
      <c r="D63" s="210" t="str">
        <f>VLOOKUP($B63,Startlist!$B:$H,3,FALSE)</f>
        <v>Edijs Bergmanis</v>
      </c>
      <c r="E63" s="210" t="str">
        <f>VLOOKUP($B63,Startlist!$B:$H,4,FALSE)</f>
        <v>Ivo Pukis</v>
      </c>
      <c r="F63" s="118" t="str">
        <f>VLOOKUP($B63,Startlist!$B:$H,5,FALSE)</f>
        <v>LVA</v>
      </c>
      <c r="G63" s="210" t="str">
        <f>VLOOKUP($B63,Startlist!$B:$H,7,FALSE)</f>
        <v>Mitsubishi Lancer Evo 9</v>
      </c>
      <c r="H63" s="221">
        <f>IF(ISERROR(VLOOKUP(L63,'Champ Classes'!J:K,2,FALSE)),0,VLOOKUP(L63,'Champ Classes'!J:K,2,FALSE))</f>
        <v>0</v>
      </c>
      <c r="I63" s="216">
        <f>A61</f>
        <v>10</v>
      </c>
      <c r="J63" s="217">
        <v>3</v>
      </c>
      <c r="K63" s="220">
        <f>H61</f>
        <v>43</v>
      </c>
      <c r="L63" s="219">
        <f ca="1">IF(C63="MV1",INDIRECT("'EE Champ'!"&amp;ADDRESS(MATCH(VALUE(B63),'EE Champ'!C:C,0),1)),INDIRECT("'EE Champ'!"&amp;ADDRESS(MATCH(VALUE(B63),'EE Champ'!C:C,0),2)))</f>
        <v>0</v>
      </c>
    </row>
    <row r="64" spans="1:12" ht="12.75" customHeight="1">
      <c r="A64" s="206"/>
      <c r="B64" s="117">
        <v>9</v>
      </c>
      <c r="C64" s="118" t="str">
        <f>VLOOKUP($B64,Startlist!$B:$H,2,FALSE)</f>
        <v>MV5</v>
      </c>
      <c r="D64" s="210" t="str">
        <f>VLOOKUP($B64,Startlist!$B:$H,3,FALSE)</f>
        <v>Edgars Balodis</v>
      </c>
      <c r="E64" s="210" t="str">
        <f>VLOOKUP($B64,Startlist!$B:$H,4,FALSE)</f>
        <v>Maksims Juzikevics</v>
      </c>
      <c r="F64" s="118" t="str">
        <f>VLOOKUP($B64,Startlist!$B:$H,5,FALSE)</f>
        <v>EST / LVA</v>
      </c>
      <c r="G64" s="210" t="str">
        <f>VLOOKUP($B64,Startlist!$B:$H,7,FALSE)</f>
        <v>Mitsubishi Lancer Evo 8</v>
      </c>
      <c r="H64" s="221">
        <f>IF(ISERROR(VLOOKUP(L64,'Champ Classes'!J:K,2,FALSE)),0,VLOOKUP(L64,'Champ Classes'!J:K,2,FALSE))</f>
        <v>24</v>
      </c>
      <c r="I64" s="216">
        <f>A61</f>
        <v>10</v>
      </c>
      <c r="J64" s="217">
        <v>4</v>
      </c>
      <c r="K64" s="220">
        <f>H61</f>
        <v>43</v>
      </c>
      <c r="L64" s="219">
        <f ca="1">IF(C64="MV1",INDIRECT("'EE Champ'!"&amp;ADDRESS(MATCH(VALUE(B64),'EE Champ'!C:C,0),1)),INDIRECT("'EE Champ'!"&amp;ADDRESS(MATCH(VALUE(B64),'EE Champ'!C:C,0),2)))</f>
        <v>2</v>
      </c>
    </row>
    <row r="65" spans="1:12" ht="12.75" customHeight="1">
      <c r="A65" s="206"/>
      <c r="B65" s="117">
        <v>27</v>
      </c>
      <c r="C65" s="118" t="str">
        <f>VLOOKUP($B65,Startlist!$B:$H,2,FALSE)</f>
        <v>MV7</v>
      </c>
      <c r="D65" s="210" t="str">
        <f>VLOOKUP($B65,Startlist!$B:$H,3,FALSE)</f>
        <v>Robert Kikkatalo</v>
      </c>
      <c r="E65" s="210" t="str">
        <f>VLOOKUP($B65,Startlist!$B:$H,4,FALSE)</f>
        <v>Robin Mark</v>
      </c>
      <c r="F65" s="118" t="str">
        <f>VLOOKUP($B65,Startlist!$B:$H,5,FALSE)</f>
        <v>EST</v>
      </c>
      <c r="G65" s="210" t="str">
        <f>VLOOKUP($B65,Startlist!$B:$H,7,FALSE)</f>
        <v>Opel Astra</v>
      </c>
      <c r="H65" s="221">
        <f>IF(ISERROR(VLOOKUP(L65,'Champ Classes'!J:K,2,FALSE)),0,VLOOKUP(L65,'Champ Classes'!J:K,2,FALSE))</f>
        <v>19</v>
      </c>
      <c r="I65" s="216">
        <f>A61</f>
        <v>10</v>
      </c>
      <c r="J65" s="217">
        <v>5</v>
      </c>
      <c r="K65" s="220">
        <f>H61</f>
        <v>43</v>
      </c>
      <c r="L65" s="219">
        <f ca="1">IF(C65="MV1",INDIRECT("'EE Champ'!"&amp;ADDRESS(MATCH(VALUE(B65),'EE Champ'!C:C,0),1)),INDIRECT("'EE Champ'!"&amp;ADDRESS(MATCH(VALUE(B65),'EE Champ'!C:C,0),2)))</f>
        <v>4</v>
      </c>
    </row>
    <row r="66" spans="1:12" ht="12.75" customHeight="1">
      <c r="A66" s="206"/>
      <c r="B66" s="117">
        <v>60</v>
      </c>
      <c r="C66" s="118" t="str">
        <f>VLOOKUP($B66,Startlist!$B:$H,2,FALSE)</f>
        <v>MV7</v>
      </c>
      <c r="D66" s="210" t="str">
        <f>VLOOKUP($B66,Startlist!$B:$H,3,FALSE)</f>
        <v>Ronald Reisin</v>
      </c>
      <c r="E66" s="210" t="str">
        <f>VLOOKUP($B66,Startlist!$B:$H,4,FALSE)</f>
        <v>Karl Luhaäär</v>
      </c>
      <c r="F66" s="118" t="str">
        <f>VLOOKUP($B66,Startlist!$B:$H,5,FALSE)</f>
        <v>EST</v>
      </c>
      <c r="G66" s="210" t="str">
        <f>VLOOKUP($B66,Startlist!$B:$H,7,FALSE)</f>
        <v>Honda Civic Type-R</v>
      </c>
      <c r="H66" s="221">
        <f>IF(ISERROR(VLOOKUP(L66,'Champ Classes'!J:K,2,FALSE)),0,VLOOKUP(L66,'Champ Classes'!J:K,2,FALSE))</f>
        <v>0</v>
      </c>
      <c r="I66" s="216">
        <f>A61</f>
        <v>10</v>
      </c>
      <c r="J66" s="217">
        <v>6</v>
      </c>
      <c r="K66" s="220">
        <f>H61</f>
        <v>43</v>
      </c>
      <c r="L66" s="219">
        <f ca="1">IF(C66="MV1",INDIRECT("'EE Champ'!"&amp;ADDRESS(MATCH(VALUE(B66),'EE Champ'!C:C,0),1)),INDIRECT("'EE Champ'!"&amp;ADDRESS(MATCH(VALUE(B66),'EE Champ'!C:C,0),2)))</f>
        <v>0</v>
      </c>
    </row>
    <row r="67" spans="1:12" ht="12.75" customHeight="1">
      <c r="A67" s="206"/>
      <c r="B67" s="117"/>
      <c r="C67" s="118"/>
      <c r="D67" s="113"/>
      <c r="E67" s="113"/>
      <c r="F67" s="118"/>
      <c r="G67" s="210"/>
      <c r="H67" s="203"/>
      <c r="I67" s="216">
        <f>A61</f>
        <v>10</v>
      </c>
      <c r="J67" s="217">
        <v>20</v>
      </c>
      <c r="K67" s="220">
        <f>H61</f>
        <v>43</v>
      </c>
      <c r="L67" s="219"/>
    </row>
    <row r="68" spans="1:12" ht="12.75" customHeight="1">
      <c r="A68" s="285" t="s">
        <v>1917</v>
      </c>
      <c r="B68" s="212" t="str">
        <f>VLOOKUP($B70,Startlist!$B:$H,6,FALSE)</f>
        <v>GAZ RALLIKLUBI</v>
      </c>
      <c r="C68" s="213"/>
      <c r="D68" s="214"/>
      <c r="E68" s="214"/>
      <c r="F68" s="213"/>
      <c r="G68" s="215"/>
      <c r="H68" s="230">
        <f>IF(ISERROR(LARGE(H70:H71,1)),0,LARGE(H70:H71,1))+IF(ISERROR(LARGE(H70:H71,2)),0,LARGE(H70:H71,2))+IF(ISERROR(LARGE(H70:H71,3)),0,LARGE(H70:H71,3))</f>
        <v>30</v>
      </c>
      <c r="I68" s="216" t="str">
        <f>A68</f>
        <v>11-13</v>
      </c>
      <c r="J68" s="217">
        <v>1</v>
      </c>
      <c r="K68" s="218">
        <f>H68</f>
        <v>30</v>
      </c>
      <c r="L68" s="219"/>
    </row>
    <row r="69" spans="1:12" ht="12.75" customHeight="1">
      <c r="A69" s="206"/>
      <c r="B69" s="117"/>
      <c r="C69" s="118"/>
      <c r="D69" s="113"/>
      <c r="E69" s="113"/>
      <c r="F69" s="118"/>
      <c r="G69" s="210"/>
      <c r="H69" s="203"/>
      <c r="I69" s="216" t="str">
        <f>A68</f>
        <v>11-13</v>
      </c>
      <c r="J69" s="217">
        <v>2</v>
      </c>
      <c r="K69" s="220">
        <f>H68</f>
        <v>30</v>
      </c>
      <c r="L69" s="219"/>
    </row>
    <row r="70" spans="1:12" ht="12.75" customHeight="1">
      <c r="A70" s="206"/>
      <c r="B70" s="117">
        <v>71</v>
      </c>
      <c r="C70" s="118" t="str">
        <f>VLOOKUP($B70,Startlist!$B:$H,2,FALSE)</f>
        <v>MV9</v>
      </c>
      <c r="D70" s="210" t="str">
        <f>VLOOKUP($B70,Startlist!$B:$H,3,FALSE)</f>
        <v>Martin Leemets</v>
      </c>
      <c r="E70" s="210" t="str">
        <f>VLOOKUP($B70,Startlist!$B:$H,4,FALSE)</f>
        <v>Andres Lichtfeldt</v>
      </c>
      <c r="F70" s="118" t="str">
        <f>VLOOKUP($B70,Startlist!$B:$H,5,FALSE)</f>
        <v>EST</v>
      </c>
      <c r="G70" s="210" t="str">
        <f>VLOOKUP($B70,Startlist!$B:$H,7,FALSE)</f>
        <v>Gaz 51</v>
      </c>
      <c r="H70" s="221">
        <f>IF(ISERROR(VLOOKUP(L70,'Champ Classes'!J:K,2,FALSE)),0,VLOOKUP(L70,'Champ Classes'!J:K,2,FALSE))</f>
        <v>19</v>
      </c>
      <c r="I70" s="216" t="str">
        <f>A68</f>
        <v>11-13</v>
      </c>
      <c r="J70" s="217">
        <v>3</v>
      </c>
      <c r="K70" s="220">
        <f>H68</f>
        <v>30</v>
      </c>
      <c r="L70" s="219">
        <f ca="1">IF(C70="MV1",INDIRECT("'EE Champ'!"&amp;ADDRESS(MATCH(VALUE(B70),'EE Champ'!C:C,0),1)),INDIRECT("'EE Champ'!"&amp;ADDRESS(MATCH(VALUE(B70),'EE Champ'!C:C,0),2)))</f>
        <v>4</v>
      </c>
    </row>
    <row r="71" spans="1:12" ht="12.75" customHeight="1">
      <c r="A71" s="206"/>
      <c r="B71" s="117">
        <v>74</v>
      </c>
      <c r="C71" s="118" t="str">
        <f>VLOOKUP($B71,Startlist!$B:$H,2,FALSE)</f>
        <v>MV9</v>
      </c>
      <c r="D71" s="210" t="str">
        <f>VLOOKUP($B71,Startlist!$B:$H,3,FALSE)</f>
        <v>Mart Mäll</v>
      </c>
      <c r="E71" s="210" t="str">
        <f>VLOOKUP($B71,Startlist!$B:$H,4,FALSE)</f>
        <v>Marcus Mäll</v>
      </c>
      <c r="F71" s="118" t="str">
        <f>VLOOKUP($B71,Startlist!$B:$H,5,FALSE)</f>
        <v>EST</v>
      </c>
      <c r="G71" s="210" t="str">
        <f>VLOOKUP($B71,Startlist!$B:$H,7,FALSE)</f>
        <v>Gaz 51</v>
      </c>
      <c r="H71" s="221">
        <f>IF(ISERROR(VLOOKUP(L71,'Champ Classes'!J:K,2,FALSE)),0,VLOOKUP(L71,'Champ Classes'!J:K,2,FALSE))</f>
        <v>11</v>
      </c>
      <c r="I71" s="216" t="str">
        <f>A68</f>
        <v>11-13</v>
      </c>
      <c r="J71" s="217">
        <v>4</v>
      </c>
      <c r="K71" s="220">
        <f>H68</f>
        <v>30</v>
      </c>
      <c r="L71" s="219">
        <f ca="1">IF(C71="MV1",INDIRECT("'EE Champ'!"&amp;ADDRESS(MATCH(VALUE(B71),'EE Champ'!C:C,0),1)),INDIRECT("'EE Champ'!"&amp;ADDRESS(MATCH(VALUE(B71),'EE Champ'!C:C,0),2)))</f>
        <v>8</v>
      </c>
    </row>
    <row r="72" spans="1:12" ht="12.75" customHeight="1">
      <c r="A72" s="206"/>
      <c r="B72" s="117"/>
      <c r="C72" s="118"/>
      <c r="D72" s="113"/>
      <c r="E72" s="113"/>
      <c r="F72" s="118"/>
      <c r="G72" s="210"/>
      <c r="H72" s="203"/>
      <c r="I72" s="216" t="str">
        <f>A68</f>
        <v>11-13</v>
      </c>
      <c r="J72" s="217">
        <v>20</v>
      </c>
      <c r="K72" s="220">
        <f>H68</f>
        <v>30</v>
      </c>
      <c r="L72" s="219"/>
    </row>
    <row r="73" spans="1:12" ht="12.75" customHeight="1">
      <c r="A73" s="285" t="s">
        <v>1917</v>
      </c>
      <c r="B73" s="212" t="str">
        <f>VLOOKUP($B75,Startlist!$B:$H,6,FALSE)</f>
        <v>PACE MOTORSPORT ESTONIA</v>
      </c>
      <c r="C73" s="213"/>
      <c r="D73" s="214"/>
      <c r="E73" s="214"/>
      <c r="F73" s="213"/>
      <c r="G73" s="215"/>
      <c r="H73" s="230">
        <f>IF(ISERROR(LARGE(H75:H75,1)),0,LARGE(H75:H75,1))+IF(ISERROR(LARGE(H75:H75,2)),0,LARGE(H75:H75,2))+IF(ISERROR(LARGE(H75:H75,3)),0,LARGE(H75:H75,3))</f>
        <v>30</v>
      </c>
      <c r="I73" s="216" t="str">
        <f>A73</f>
        <v>11-13</v>
      </c>
      <c r="J73" s="217">
        <v>1</v>
      </c>
      <c r="K73" s="218">
        <f>H73</f>
        <v>30</v>
      </c>
      <c r="L73" s="219"/>
    </row>
    <row r="74" spans="1:12" ht="12.75" customHeight="1">
      <c r="A74" s="206"/>
      <c r="B74" s="117"/>
      <c r="C74" s="118"/>
      <c r="D74" s="113"/>
      <c r="E74" s="113"/>
      <c r="F74" s="118"/>
      <c r="G74" s="210"/>
      <c r="H74" s="203"/>
      <c r="I74" s="216" t="str">
        <f>A73</f>
        <v>11-13</v>
      </c>
      <c r="J74" s="217">
        <v>2</v>
      </c>
      <c r="K74" s="220">
        <f>H73</f>
        <v>30</v>
      </c>
      <c r="L74" s="219"/>
    </row>
    <row r="75" spans="1:12" ht="12.75" customHeight="1">
      <c r="A75" s="206"/>
      <c r="B75" s="117">
        <v>37</v>
      </c>
      <c r="C75" s="118" t="str">
        <f>VLOOKUP($B75,Startlist!$B:$H,2,FALSE)</f>
        <v>MV7</v>
      </c>
      <c r="D75" s="210" t="str">
        <f>VLOOKUP($B75,Startlist!$B:$H,3,FALSE)</f>
        <v>Romet Jürgenson</v>
      </c>
      <c r="E75" s="210" t="str">
        <f>VLOOKUP($B75,Startlist!$B:$H,4,FALSE)</f>
        <v>Siim Oja</v>
      </c>
      <c r="F75" s="118" t="str">
        <f>VLOOKUP($B75,Startlist!$B:$H,5,FALSE)</f>
        <v>EST</v>
      </c>
      <c r="G75" s="210" t="str">
        <f>VLOOKUP($B75,Startlist!$B:$H,7,FALSE)</f>
        <v>Honda Civic Type-R</v>
      </c>
      <c r="H75" s="221">
        <f>IF(ISERROR(VLOOKUP(L75,'Champ Classes'!J:K,2,FALSE)),0,VLOOKUP(L75,'Champ Classes'!J:K,2,FALSE))</f>
        <v>30</v>
      </c>
      <c r="I75" s="216" t="str">
        <f>A73</f>
        <v>11-13</v>
      </c>
      <c r="J75" s="217">
        <v>3</v>
      </c>
      <c r="K75" s="220">
        <f>H73</f>
        <v>30</v>
      </c>
      <c r="L75" s="219">
        <f ca="1">IF(C75="MV1",INDIRECT("'EE Champ'!"&amp;ADDRESS(MATCH(VALUE(B75),'EE Champ'!C:C,0),1)),INDIRECT("'EE Champ'!"&amp;ADDRESS(MATCH(VALUE(B75),'EE Champ'!C:C,0),2)))</f>
        <v>1</v>
      </c>
    </row>
    <row r="76" spans="1:12" ht="12.75" customHeight="1">
      <c r="A76" s="206"/>
      <c r="B76" s="117"/>
      <c r="C76" s="118"/>
      <c r="D76" s="113"/>
      <c r="E76" s="113"/>
      <c r="F76" s="118"/>
      <c r="G76" s="210"/>
      <c r="H76" s="203"/>
      <c r="I76" s="216" t="str">
        <f>A73</f>
        <v>11-13</v>
      </c>
      <c r="J76" s="217">
        <v>20</v>
      </c>
      <c r="K76" s="220">
        <f>H73</f>
        <v>30</v>
      </c>
      <c r="L76" s="219"/>
    </row>
    <row r="77" spans="1:12" ht="12.75" customHeight="1">
      <c r="A77" s="285" t="s">
        <v>1917</v>
      </c>
      <c r="B77" s="212" t="str">
        <f>VLOOKUP($B79,Startlist!$B:$H,6,FALSE)</f>
        <v>TEHASE AUTO</v>
      </c>
      <c r="C77" s="213"/>
      <c r="D77" s="214"/>
      <c r="E77" s="214"/>
      <c r="F77" s="213"/>
      <c r="G77" s="215"/>
      <c r="H77" s="230">
        <f>IF(ISERROR(LARGE(H79:H79,1)),0,LARGE(H79:H79,1))+IF(ISERROR(LARGE(H79:H79,2)),0,LARGE(H79:H79,2))+IF(ISERROR(LARGE(H79:H79,3)),0,LARGE(H79:H79,3))</f>
        <v>30</v>
      </c>
      <c r="I77" s="216" t="str">
        <f>A77</f>
        <v>11-13</v>
      </c>
      <c r="J77" s="217">
        <v>1</v>
      </c>
      <c r="K77" s="218">
        <f>H77</f>
        <v>30</v>
      </c>
      <c r="L77" s="219"/>
    </row>
    <row r="78" spans="1:12" ht="12.75" customHeight="1">
      <c r="A78" s="206"/>
      <c r="B78" s="117"/>
      <c r="C78" s="118"/>
      <c r="D78" s="113"/>
      <c r="E78" s="113"/>
      <c r="F78" s="118"/>
      <c r="G78" s="210"/>
      <c r="H78" s="203"/>
      <c r="I78" s="216" t="str">
        <f>A77</f>
        <v>11-13</v>
      </c>
      <c r="J78" s="217">
        <v>2</v>
      </c>
      <c r="K78" s="220">
        <f>H77</f>
        <v>30</v>
      </c>
      <c r="L78" s="219"/>
    </row>
    <row r="79" spans="1:12" ht="12.75" customHeight="1">
      <c r="A79" s="206"/>
      <c r="B79" s="117">
        <v>1</v>
      </c>
      <c r="C79" s="118" t="str">
        <f>VLOOKUP($B79,Startlist!$B:$H,2,FALSE)</f>
        <v>MV2</v>
      </c>
      <c r="D79" s="210" t="str">
        <f>VLOOKUP($B79,Startlist!$B:$H,3,FALSE)</f>
        <v>Gregor Jeets</v>
      </c>
      <c r="E79" s="210" t="str">
        <f>VLOOKUP($B79,Startlist!$B:$H,4,FALSE)</f>
        <v>Timo Taniel</v>
      </c>
      <c r="F79" s="118" t="str">
        <f>VLOOKUP($B79,Startlist!$B:$H,5,FALSE)</f>
        <v>EST</v>
      </c>
      <c r="G79" s="210" t="str">
        <f>VLOOKUP($B79,Startlist!$B:$H,7,FALSE)</f>
        <v>Skoda Fabia Rally2 Evo</v>
      </c>
      <c r="H79" s="221">
        <f>IF(ISERROR(VLOOKUP(L79,'Champ Classes'!J:K,2,FALSE)),0,VLOOKUP(L79,'Champ Classes'!J:K,2,FALSE))</f>
        <v>30</v>
      </c>
      <c r="I79" s="216" t="str">
        <f>A77</f>
        <v>11-13</v>
      </c>
      <c r="J79" s="217">
        <v>3</v>
      </c>
      <c r="K79" s="220">
        <f>H77</f>
        <v>30</v>
      </c>
      <c r="L79" s="219">
        <f ca="1">IF(C79="MV1",INDIRECT("'EE Champ'!"&amp;ADDRESS(MATCH(VALUE(B79),'EE Champ'!C:C,0),1)),INDIRECT("'EE Champ'!"&amp;ADDRESS(MATCH(VALUE(B79),'EE Champ'!C:C,0),2)))</f>
        <v>1</v>
      </c>
    </row>
    <row r="80" spans="1:12" ht="12.75" customHeight="1">
      <c r="A80" s="206"/>
      <c r="B80" s="117"/>
      <c r="C80" s="118"/>
      <c r="D80" s="113"/>
      <c r="E80" s="113"/>
      <c r="F80" s="118"/>
      <c r="G80" s="210"/>
      <c r="H80" s="203"/>
      <c r="I80" s="216" t="str">
        <f>A77</f>
        <v>11-13</v>
      </c>
      <c r="J80" s="217">
        <v>20</v>
      </c>
      <c r="K80" s="220">
        <f>H77</f>
        <v>30</v>
      </c>
      <c r="L80" s="219"/>
    </row>
    <row r="81" spans="1:12" ht="12.75" customHeight="1">
      <c r="A81" s="285" t="s">
        <v>1918</v>
      </c>
      <c r="B81" s="212" t="str">
        <f>VLOOKUP($B83,Startlist!$B:$H,6,FALSE)</f>
        <v>JUURU TEHNIKAKLUBI 2</v>
      </c>
      <c r="C81" s="213"/>
      <c r="D81" s="214"/>
      <c r="E81" s="214"/>
      <c r="F81" s="213"/>
      <c r="G81" s="215"/>
      <c r="H81" s="230">
        <f>IF(ISERROR(LARGE(H83:H84,1)),0,LARGE(H83:H84,1))+IF(ISERROR(LARGE(H83:H84,2)),0,LARGE(H83:H84,2))+IF(ISERROR(LARGE(H83:H84,3)),0,LARGE(H83:H84,3))</f>
        <v>28</v>
      </c>
      <c r="I81" s="216" t="str">
        <f>A81</f>
        <v>14-15</v>
      </c>
      <c r="J81" s="217">
        <v>1</v>
      </c>
      <c r="K81" s="218">
        <f>H81</f>
        <v>28</v>
      </c>
      <c r="L81" s="219"/>
    </row>
    <row r="82" spans="1:12" ht="12.75" customHeight="1">
      <c r="A82" s="206"/>
      <c r="B82" s="117"/>
      <c r="C82" s="118"/>
      <c r="D82" s="113"/>
      <c r="E82" s="113"/>
      <c r="F82" s="118"/>
      <c r="G82" s="210"/>
      <c r="H82" s="203"/>
      <c r="I82" s="216" t="str">
        <f>A81</f>
        <v>14-15</v>
      </c>
      <c r="J82" s="217">
        <v>2</v>
      </c>
      <c r="K82" s="220">
        <f>H81</f>
        <v>28</v>
      </c>
      <c r="L82" s="219"/>
    </row>
    <row r="83" spans="1:12" ht="12.75" customHeight="1">
      <c r="A83" s="206"/>
      <c r="B83" s="117">
        <v>56</v>
      </c>
      <c r="C83" s="118" t="str">
        <f>VLOOKUP($B83,Startlist!$B:$H,2,FALSE)</f>
        <v>MV6</v>
      </c>
      <c r="D83" s="210" t="str">
        <f>VLOOKUP($B83,Startlist!$B:$H,3,FALSE)</f>
        <v>Ants Uustalu</v>
      </c>
      <c r="E83" s="210" t="str">
        <f>VLOOKUP($B83,Startlist!$B:$H,4,FALSE)</f>
        <v>Jaan Ohtra</v>
      </c>
      <c r="F83" s="118" t="str">
        <f>VLOOKUP($B83,Startlist!$B:$H,5,FALSE)</f>
        <v>EST</v>
      </c>
      <c r="G83" s="210" t="str">
        <f>VLOOKUP($B83,Startlist!$B:$H,7,FALSE)</f>
        <v>BMW M3</v>
      </c>
      <c r="H83" s="221">
        <f>IF(ISERROR(VLOOKUP(L83,'Champ Classes'!J:K,2,FALSE)),0,VLOOKUP(L83,'Champ Classes'!J:K,2,FALSE))</f>
        <v>15</v>
      </c>
      <c r="I83" s="216" t="str">
        <f>A81</f>
        <v>14-15</v>
      </c>
      <c r="J83" s="217">
        <v>3</v>
      </c>
      <c r="K83" s="220">
        <f>H81</f>
        <v>28</v>
      </c>
      <c r="L83" s="219">
        <f ca="1">IF(C83="MV1",INDIRECT("'EE Champ'!"&amp;ADDRESS(MATCH(VALUE(B83),'EE Champ'!C:C,0),1)),INDIRECT("'EE Champ'!"&amp;ADDRESS(MATCH(VALUE(B83),'EE Champ'!C:C,0),2)))</f>
        <v>6</v>
      </c>
    </row>
    <row r="84" spans="1:12" ht="12.75" customHeight="1">
      <c r="A84" s="206"/>
      <c r="B84" s="117">
        <v>57</v>
      </c>
      <c r="C84" s="118" t="str">
        <f>VLOOKUP($B84,Startlist!$B:$H,2,FALSE)</f>
        <v>MV6</v>
      </c>
      <c r="D84" s="210" t="str">
        <f>VLOOKUP($B84,Startlist!$B:$H,3,FALSE)</f>
        <v>Priit Mäemurd</v>
      </c>
      <c r="E84" s="210" t="str">
        <f>VLOOKUP($B84,Startlist!$B:$H,4,FALSE)</f>
        <v>Raimo Kook</v>
      </c>
      <c r="F84" s="118" t="str">
        <f>VLOOKUP($B84,Startlist!$B:$H,5,FALSE)</f>
        <v>EST</v>
      </c>
      <c r="G84" s="210" t="str">
        <f>VLOOKUP($B84,Startlist!$B:$H,7,FALSE)</f>
        <v>BMW 316TI</v>
      </c>
      <c r="H84" s="221">
        <f>IF(ISERROR(VLOOKUP(L84,'Champ Classes'!J:K,2,FALSE)),0,VLOOKUP(L84,'Champ Classes'!J:K,2,FALSE))</f>
        <v>13</v>
      </c>
      <c r="I84" s="216" t="str">
        <f>A81</f>
        <v>14-15</v>
      </c>
      <c r="J84" s="217">
        <v>4</v>
      </c>
      <c r="K84" s="220">
        <f>H81</f>
        <v>28</v>
      </c>
      <c r="L84" s="219">
        <f ca="1">IF(C84="MV1",INDIRECT("'EE Champ'!"&amp;ADDRESS(MATCH(VALUE(B84),'EE Champ'!C:C,0),1)),INDIRECT("'EE Champ'!"&amp;ADDRESS(MATCH(VALUE(B84),'EE Champ'!C:C,0),2)))</f>
        <v>7</v>
      </c>
    </row>
    <row r="85" spans="1:12" ht="12.75" customHeight="1">
      <c r="A85" s="206"/>
      <c r="B85" s="117"/>
      <c r="C85" s="118"/>
      <c r="D85" s="113"/>
      <c r="E85" s="113"/>
      <c r="F85" s="118"/>
      <c r="G85" s="210"/>
      <c r="H85" s="203"/>
      <c r="I85" s="216" t="str">
        <f>A81</f>
        <v>14-15</v>
      </c>
      <c r="J85" s="217">
        <v>20</v>
      </c>
      <c r="K85" s="220">
        <f>H81</f>
        <v>28</v>
      </c>
      <c r="L85" s="219"/>
    </row>
    <row r="86" spans="1:12" ht="12.75" customHeight="1">
      <c r="A86" s="285" t="s">
        <v>1918</v>
      </c>
      <c r="B86" s="212" t="str">
        <f>VLOOKUP($B88,Startlist!$B:$H,6,FALSE)</f>
        <v>THULE MOTORSPORT</v>
      </c>
      <c r="C86" s="213"/>
      <c r="D86" s="214"/>
      <c r="E86" s="214"/>
      <c r="F86" s="213"/>
      <c r="G86" s="215"/>
      <c r="H86" s="230">
        <f>IF(ISERROR(LARGE(H88:H89,1)),0,LARGE(H88:H89,1))+IF(ISERROR(LARGE(H88:H89,2)),0,LARGE(H88:H89,2))+IF(ISERROR(LARGE(H88:H89,3)),0,LARGE(H88:H89,3))</f>
        <v>28</v>
      </c>
      <c r="I86" s="216" t="str">
        <f>A86</f>
        <v>14-15</v>
      </c>
      <c r="J86" s="217">
        <v>1</v>
      </c>
      <c r="K86" s="218">
        <f>H86</f>
        <v>28</v>
      </c>
      <c r="L86" s="219"/>
    </row>
    <row r="87" spans="1:12" ht="12.75" customHeight="1">
      <c r="A87" s="206"/>
      <c r="B87" s="117"/>
      <c r="C87" s="118"/>
      <c r="D87" s="113"/>
      <c r="E87" s="113"/>
      <c r="F87" s="118"/>
      <c r="G87" s="210"/>
      <c r="H87" s="203"/>
      <c r="I87" s="216" t="str">
        <f>A86</f>
        <v>14-15</v>
      </c>
      <c r="J87" s="217">
        <v>2</v>
      </c>
      <c r="K87" s="220">
        <f>H86</f>
        <v>28</v>
      </c>
      <c r="L87" s="219"/>
    </row>
    <row r="88" spans="1:12" ht="12.75" customHeight="1">
      <c r="A88" s="206"/>
      <c r="B88" s="117">
        <v>28</v>
      </c>
      <c r="C88" s="118" t="str">
        <f>VLOOKUP($B88,Startlist!$B:$H,2,FALSE)</f>
        <v>MV8</v>
      </c>
      <c r="D88" s="210" t="str">
        <f>VLOOKUP($B88,Startlist!$B:$H,3,FALSE)</f>
        <v>Karl-Kenneth Neuhaus</v>
      </c>
      <c r="E88" s="210" t="str">
        <f>VLOOKUP($B88,Startlist!$B:$H,4,FALSE)</f>
        <v>Inga Reimal</v>
      </c>
      <c r="F88" s="118" t="str">
        <f>VLOOKUP($B88,Startlist!$B:$H,5,FALSE)</f>
        <v>EST</v>
      </c>
      <c r="G88" s="210" t="str">
        <f>VLOOKUP($B88,Startlist!$B:$H,7,FALSE)</f>
        <v>Honda Civic</v>
      </c>
      <c r="H88" s="221">
        <f>IF(ISERROR(VLOOKUP(L88,'Champ Classes'!J:K,2,FALSE)),0,VLOOKUP(L88,'Champ Classes'!J:K,2,FALSE))</f>
        <v>19</v>
      </c>
      <c r="I88" s="216" t="str">
        <f>A86</f>
        <v>14-15</v>
      </c>
      <c r="J88" s="217">
        <v>3</v>
      </c>
      <c r="K88" s="220">
        <f>H86</f>
        <v>28</v>
      </c>
      <c r="L88" s="219">
        <f ca="1">IF(C88="MV1",INDIRECT("'EE Champ'!"&amp;ADDRESS(MATCH(VALUE(B88),'EE Champ'!C:C,0),1)),INDIRECT("'EE Champ'!"&amp;ADDRESS(MATCH(VALUE(B88),'EE Champ'!C:C,0),2)))</f>
        <v>4</v>
      </c>
    </row>
    <row r="89" spans="1:12" ht="12.75" customHeight="1">
      <c r="A89" s="206"/>
      <c r="B89" s="117">
        <v>50</v>
      </c>
      <c r="C89" s="118" t="str">
        <f>VLOOKUP($B89,Startlist!$B:$H,2,FALSE)</f>
        <v>MV6</v>
      </c>
      <c r="D89" s="210" t="str">
        <f>VLOOKUP($B89,Startlist!$B:$H,3,FALSE)</f>
        <v>Daniel Lüüding</v>
      </c>
      <c r="E89" s="210" t="str">
        <f>VLOOKUP($B89,Startlist!$B:$H,4,FALSE)</f>
        <v>Karmo Rander</v>
      </c>
      <c r="F89" s="118" t="str">
        <f>VLOOKUP($B89,Startlist!$B:$H,5,FALSE)</f>
        <v>EST</v>
      </c>
      <c r="G89" s="210" t="str">
        <f>VLOOKUP($B89,Startlist!$B:$H,7,FALSE)</f>
        <v>BMW M3</v>
      </c>
      <c r="H89" s="221">
        <f>IF(ISERROR(VLOOKUP(L89,'Champ Classes'!J:K,2,FALSE)),0,VLOOKUP(L89,'Champ Classes'!J:K,2,FALSE))</f>
        <v>9</v>
      </c>
      <c r="I89" s="216" t="str">
        <f>A86</f>
        <v>14-15</v>
      </c>
      <c r="J89" s="217">
        <v>4</v>
      </c>
      <c r="K89" s="220">
        <f>H86</f>
        <v>28</v>
      </c>
      <c r="L89" s="219">
        <f ca="1">IF(C89="MV1",INDIRECT("'EE Champ'!"&amp;ADDRESS(MATCH(VALUE(B89),'EE Champ'!C:C,0),1)),INDIRECT("'EE Champ'!"&amp;ADDRESS(MATCH(VALUE(B89),'EE Champ'!C:C,0),2)))</f>
        <v>9</v>
      </c>
    </row>
    <row r="90" spans="1:12" ht="12.75" customHeight="1">
      <c r="A90" s="206"/>
      <c r="B90" s="117"/>
      <c r="C90" s="118"/>
      <c r="D90" s="113"/>
      <c r="E90" s="113"/>
      <c r="F90" s="118"/>
      <c r="G90" s="210"/>
      <c r="H90" s="203"/>
      <c r="I90" s="216" t="str">
        <f>A86</f>
        <v>14-15</v>
      </c>
      <c r="J90" s="217">
        <v>20</v>
      </c>
      <c r="K90" s="220">
        <f>H86</f>
        <v>28</v>
      </c>
      <c r="L90" s="219"/>
    </row>
    <row r="91" spans="1:12" ht="12.75" customHeight="1">
      <c r="A91" s="211">
        <v>16</v>
      </c>
      <c r="B91" s="212" t="str">
        <f>VLOOKUP($B93,Startlist!$B:$H,6,FALSE)</f>
        <v>ALM MOTORSPORT</v>
      </c>
      <c r="C91" s="213"/>
      <c r="D91" s="214"/>
      <c r="E91" s="214"/>
      <c r="F91" s="213"/>
      <c r="G91" s="215"/>
      <c r="H91" s="230">
        <f>IF(ISERROR(LARGE(H93:H93,1)),0,LARGE(H93:H93,1))+IF(ISERROR(LARGE(H93:H93,2)),0,LARGE(H93:H93,2))+IF(ISERROR(LARGE(H93:H93,3)),0,LARGE(H93:H93,3))</f>
        <v>24</v>
      </c>
      <c r="I91" s="216">
        <f>A91</f>
        <v>16</v>
      </c>
      <c r="J91" s="217">
        <v>1</v>
      </c>
      <c r="K91" s="218">
        <f>H91</f>
        <v>24</v>
      </c>
      <c r="L91" s="219"/>
    </row>
    <row r="92" spans="1:12" ht="12.75" customHeight="1">
      <c r="A92" s="206"/>
      <c r="B92" s="117"/>
      <c r="C92" s="118"/>
      <c r="D92" s="113"/>
      <c r="E92" s="113"/>
      <c r="F92" s="118"/>
      <c r="G92" s="210"/>
      <c r="H92" s="203"/>
      <c r="I92" s="216">
        <f>A91</f>
        <v>16</v>
      </c>
      <c r="J92" s="217">
        <v>2</v>
      </c>
      <c r="K92" s="220">
        <f>H91</f>
        <v>24</v>
      </c>
      <c r="L92" s="219"/>
    </row>
    <row r="93" spans="1:12" ht="12.75" customHeight="1">
      <c r="A93" s="206"/>
      <c r="B93" s="117">
        <v>19</v>
      </c>
      <c r="C93" s="118" t="str">
        <f>VLOOKUP($B93,Startlist!$B:$H,2,FALSE)</f>
        <v>MV4</v>
      </c>
      <c r="D93" s="210" t="str">
        <f>VLOOKUP($B93,Startlist!$B:$H,3,FALSE)</f>
        <v>Karl-Markus Sei</v>
      </c>
      <c r="E93" s="210" t="str">
        <f>VLOOKUP($B93,Startlist!$B:$H,4,FALSE)</f>
        <v>Martin Leotoots</v>
      </c>
      <c r="F93" s="118" t="str">
        <f>VLOOKUP($B93,Startlist!$B:$H,5,FALSE)</f>
        <v>EST</v>
      </c>
      <c r="G93" s="210" t="str">
        <f>VLOOKUP($B93,Startlist!$B:$H,7,FALSE)</f>
        <v>Peugeot 208 Rally4</v>
      </c>
      <c r="H93" s="221">
        <f>IF(ISERROR(VLOOKUP(L93,'Champ Classes'!J:K,2,FALSE)),0,VLOOKUP(L93,'Champ Classes'!J:K,2,FALSE))</f>
        <v>24</v>
      </c>
      <c r="I93" s="216">
        <f>A91</f>
        <v>16</v>
      </c>
      <c r="J93" s="217">
        <v>3</v>
      </c>
      <c r="K93" s="220">
        <f>H91</f>
        <v>24</v>
      </c>
      <c r="L93" s="219">
        <f ca="1">IF(C93="MV1",INDIRECT("'EE Champ'!"&amp;ADDRESS(MATCH(VALUE(B93),'EE Champ'!C:C,0),1)),INDIRECT("'EE Champ'!"&amp;ADDRESS(MATCH(VALUE(B93),'EE Champ'!C:C,0),2)))</f>
        <v>2</v>
      </c>
    </row>
    <row r="94" spans="1:12" ht="12.75" customHeight="1">
      <c r="A94" s="206"/>
      <c r="B94" s="117"/>
      <c r="C94" s="118"/>
      <c r="D94" s="113"/>
      <c r="E94" s="113"/>
      <c r="F94" s="118"/>
      <c r="G94" s="210"/>
      <c r="H94" s="203"/>
      <c r="I94" s="216">
        <f>A91</f>
        <v>16</v>
      </c>
      <c r="J94" s="217">
        <v>20</v>
      </c>
      <c r="K94" s="220">
        <f>H91</f>
        <v>24</v>
      </c>
      <c r="L94" s="219"/>
    </row>
    <row r="95" spans="1:12" ht="12.75" customHeight="1">
      <c r="A95" s="285" t="s">
        <v>1919</v>
      </c>
      <c r="B95" s="212" t="str">
        <f>VLOOKUP($B97,Startlist!$B:$H,6,FALSE)</f>
        <v>TIITS RACING TEAM</v>
      </c>
      <c r="C95" s="213"/>
      <c r="D95" s="214"/>
      <c r="E95" s="214"/>
      <c r="F95" s="213"/>
      <c r="G95" s="215"/>
      <c r="H95" s="230">
        <f>IF(ISERROR(LARGE(H97:H99,1)),0,LARGE(H97:H99,1))+IF(ISERROR(LARGE(H97:H99,2)),0,LARGE(H97:H99,2))+IF(ISERROR(LARGE(H97:H99,3)),0,LARGE(H97:H99,3))</f>
        <v>21</v>
      </c>
      <c r="I95" s="216" t="str">
        <f>A95</f>
        <v>17-18</v>
      </c>
      <c r="J95" s="217">
        <v>1</v>
      </c>
      <c r="K95" s="218">
        <f>H95</f>
        <v>21</v>
      </c>
      <c r="L95" s="219"/>
    </row>
    <row r="96" spans="1:12" ht="12.75" customHeight="1">
      <c r="A96" s="206"/>
      <c r="B96" s="117"/>
      <c r="C96" s="118"/>
      <c r="D96" s="113"/>
      <c r="E96" s="113"/>
      <c r="F96" s="118"/>
      <c r="G96" s="210"/>
      <c r="H96" s="203"/>
      <c r="I96" s="216" t="str">
        <f>A95</f>
        <v>17-18</v>
      </c>
      <c r="J96" s="217">
        <v>2</v>
      </c>
      <c r="K96" s="220">
        <f>H95</f>
        <v>21</v>
      </c>
      <c r="L96" s="219"/>
    </row>
    <row r="97" spans="1:12" ht="12.75" customHeight="1">
      <c r="A97" s="206"/>
      <c r="B97" s="117">
        <v>29</v>
      </c>
      <c r="C97" s="118" t="str">
        <f>VLOOKUP($B97,Startlist!$B:$H,2,FALSE)</f>
        <v>MV7</v>
      </c>
      <c r="D97" s="210" t="str">
        <f>VLOOKUP($B97,Startlist!$B:$H,3,FALSE)</f>
        <v>Mark-Egert Tiits</v>
      </c>
      <c r="E97" s="210" t="str">
        <f>VLOOKUP($B97,Startlist!$B:$H,4,FALSE)</f>
        <v>Sander Pruul</v>
      </c>
      <c r="F97" s="118" t="str">
        <f>VLOOKUP($B97,Startlist!$B:$H,5,FALSE)</f>
        <v>EST</v>
      </c>
      <c r="G97" s="210" t="str">
        <f>VLOOKUP($B97,Startlist!$B:$H,7,FALSE)</f>
        <v>VW Golf 2</v>
      </c>
      <c r="H97" s="221">
        <f>IF(ISERROR(VLOOKUP(L97,'Champ Classes'!J:K,2,FALSE)),0,VLOOKUP(L97,'Champ Classes'!J:K,2,FALSE))</f>
        <v>21</v>
      </c>
      <c r="I97" s="216" t="str">
        <f>A95</f>
        <v>17-18</v>
      </c>
      <c r="J97" s="217">
        <v>3</v>
      </c>
      <c r="K97" s="220">
        <f>H95</f>
        <v>21</v>
      </c>
      <c r="L97" s="219">
        <f ca="1">IF(C97="MV1",INDIRECT("'EE Champ'!"&amp;ADDRESS(MATCH(VALUE(B97),'EE Champ'!C:C,0),1)),INDIRECT("'EE Champ'!"&amp;ADDRESS(MATCH(VALUE(B97),'EE Champ'!C:C,0),2)))</f>
        <v>3</v>
      </c>
    </row>
    <row r="98" spans="1:12" ht="12.75" customHeight="1">
      <c r="A98" s="206"/>
      <c r="B98" s="117">
        <v>44</v>
      </c>
      <c r="C98" s="118" t="str">
        <f>VLOOKUP($B98,Startlist!$B:$H,2,FALSE)</f>
        <v>MV6</v>
      </c>
      <c r="D98" s="210" t="str">
        <f>VLOOKUP($B98,Startlist!$B:$H,3,FALSE)</f>
        <v>Magnar Arula</v>
      </c>
      <c r="E98" s="210" t="str">
        <f>VLOOKUP($B98,Startlist!$B:$H,4,FALSE)</f>
        <v>Ragnar Laurits</v>
      </c>
      <c r="F98" s="118" t="str">
        <f>VLOOKUP($B98,Startlist!$B:$H,5,FALSE)</f>
        <v>EST</v>
      </c>
      <c r="G98" s="210" t="str">
        <f>VLOOKUP($B98,Startlist!$B:$H,7,FALSE)</f>
        <v>BMW 325</v>
      </c>
      <c r="H98" s="221">
        <f>IF(ISERROR(VLOOKUP(L98,'Champ Classes'!J:K,2,FALSE)),0,VLOOKUP(L98,'Champ Classes'!J:K,2,FALSE))</f>
        <v>0</v>
      </c>
      <c r="I98" s="216" t="str">
        <f>A95</f>
        <v>17-18</v>
      </c>
      <c r="J98" s="217">
        <v>4</v>
      </c>
      <c r="K98" s="220">
        <f>H95</f>
        <v>21</v>
      </c>
      <c r="L98" s="219">
        <f ca="1">IF(C98="MV1",INDIRECT("'EE Champ'!"&amp;ADDRESS(MATCH(VALUE(B98),'EE Champ'!C:C,0),1)),INDIRECT("'EE Champ'!"&amp;ADDRESS(MATCH(VALUE(B98),'EE Champ'!C:C,0),2)))</f>
        <v>0</v>
      </c>
    </row>
    <row r="99" spans="1:12" ht="12.75" customHeight="1">
      <c r="A99" s="206"/>
      <c r="B99" s="117">
        <v>53</v>
      </c>
      <c r="C99" s="118" t="str">
        <f>VLOOKUP($B99,Startlist!$B:$H,2,FALSE)</f>
        <v>MV5</v>
      </c>
      <c r="D99" s="210" t="str">
        <f>VLOOKUP($B99,Startlist!$B:$H,3,FALSE)</f>
        <v>Cärolain Kariste</v>
      </c>
      <c r="E99" s="210" t="str">
        <f>VLOOKUP($B99,Startlist!$B:$H,4,FALSE)</f>
        <v>Eero Kikerpill</v>
      </c>
      <c r="F99" s="118" t="str">
        <f>VLOOKUP($B99,Startlist!$B:$H,5,FALSE)</f>
        <v>EST</v>
      </c>
      <c r="G99" s="210" t="str">
        <f>VLOOKUP($B99,Startlist!$B:$H,7,FALSE)</f>
        <v>Mitsubishi Lancer Evo 6</v>
      </c>
      <c r="H99" s="221">
        <f>IF(ISERROR(VLOOKUP(L99,'Champ Classes'!J:K,2,FALSE)),0,VLOOKUP(L99,'Champ Classes'!J:K,2,FALSE))</f>
        <v>0</v>
      </c>
      <c r="I99" s="216" t="str">
        <f>A95</f>
        <v>17-18</v>
      </c>
      <c r="J99" s="217">
        <v>5</v>
      </c>
      <c r="K99" s="220">
        <f>H95</f>
        <v>21</v>
      </c>
      <c r="L99" s="219">
        <f ca="1">IF(C99="MV1",INDIRECT("'EE Champ'!"&amp;ADDRESS(MATCH(VALUE(B99),'EE Champ'!C:C,0),1)),INDIRECT("'EE Champ'!"&amp;ADDRESS(MATCH(VALUE(B99),'EE Champ'!C:C,0),2)))</f>
        <v>0</v>
      </c>
    </row>
    <row r="100" spans="1:12" ht="12.75" customHeight="1">
      <c r="A100" s="206"/>
      <c r="B100" s="117"/>
      <c r="C100" s="118"/>
      <c r="D100" s="113"/>
      <c r="E100" s="113"/>
      <c r="F100" s="118"/>
      <c r="G100" s="210"/>
      <c r="H100" s="203"/>
      <c r="I100" s="216" t="str">
        <f>A95</f>
        <v>17-18</v>
      </c>
      <c r="J100" s="217">
        <v>20</v>
      </c>
      <c r="K100" s="220">
        <f>H95</f>
        <v>21</v>
      </c>
      <c r="L100" s="219"/>
    </row>
    <row r="101" spans="1:12" ht="12.75" customHeight="1">
      <c r="A101" s="285" t="s">
        <v>1919</v>
      </c>
      <c r="B101" s="212" t="str">
        <f>VLOOKUP($B103,Startlist!$B:$H,6,FALSE)</f>
        <v>HT MOTORSPORT</v>
      </c>
      <c r="C101" s="213"/>
      <c r="D101" s="214"/>
      <c r="E101" s="214"/>
      <c r="F101" s="213"/>
      <c r="G101" s="215"/>
      <c r="H101" s="230">
        <f>IF(ISERROR(LARGE(H103:H104,1)),0,LARGE(H103:H104,1))+IF(ISERROR(LARGE(H103:H104,2)),0,LARGE(H103:H104,2))+IF(ISERROR(LARGE(H103:H104,3)),0,LARGE(H103:H104,3))</f>
        <v>21</v>
      </c>
      <c r="I101" s="216" t="str">
        <f>A101</f>
        <v>17-18</v>
      </c>
      <c r="J101" s="217">
        <v>1</v>
      </c>
      <c r="K101" s="218">
        <f>H101</f>
        <v>21</v>
      </c>
      <c r="L101" s="219"/>
    </row>
    <row r="102" spans="1:12" ht="12.75" customHeight="1">
      <c r="A102" s="206"/>
      <c r="B102" s="117"/>
      <c r="C102" s="118"/>
      <c r="D102" s="113"/>
      <c r="E102" s="113"/>
      <c r="F102" s="118"/>
      <c r="G102" s="210"/>
      <c r="H102" s="203"/>
      <c r="I102" s="216" t="str">
        <f>A101</f>
        <v>17-18</v>
      </c>
      <c r="J102" s="217">
        <v>2</v>
      </c>
      <c r="K102" s="220">
        <f>H101</f>
        <v>21</v>
      </c>
      <c r="L102" s="219"/>
    </row>
    <row r="103" spans="1:12" ht="12.75" customHeight="1">
      <c r="A103" s="206"/>
      <c r="B103" s="117">
        <v>21</v>
      </c>
      <c r="C103" s="118" t="str">
        <f>VLOOKUP($B103,Startlist!$B:$H,2,FALSE)</f>
        <v>MV8</v>
      </c>
      <c r="D103" s="210" t="str">
        <f>VLOOKUP($B103,Startlist!$B:$H,3,FALSE)</f>
        <v>Risto Mõik</v>
      </c>
      <c r="E103" s="210" t="str">
        <f>VLOOKUP($B103,Startlist!$B:$H,4,FALSE)</f>
        <v>Laur Merisalu</v>
      </c>
      <c r="F103" s="118" t="str">
        <f>VLOOKUP($B103,Startlist!$B:$H,5,FALSE)</f>
        <v>EST</v>
      </c>
      <c r="G103" s="210" t="str">
        <f>VLOOKUP($B103,Startlist!$B:$H,7,FALSE)</f>
        <v>Ford Fiesta R2</v>
      </c>
      <c r="H103" s="221">
        <f>IF(ISERROR(VLOOKUP(L103,'Champ Classes'!J:K,2,FALSE)),0,VLOOKUP(L103,'Champ Classes'!J:K,2,FALSE))</f>
        <v>21</v>
      </c>
      <c r="I103" s="216" t="str">
        <f>A101</f>
        <v>17-18</v>
      </c>
      <c r="J103" s="217">
        <v>3</v>
      </c>
      <c r="K103" s="220">
        <f>H101</f>
        <v>21</v>
      </c>
      <c r="L103" s="219">
        <f ca="1">IF(C103="MV1",INDIRECT("'EE Champ'!"&amp;ADDRESS(MATCH(VALUE(B103),'EE Champ'!C:C,0),1)),INDIRECT("'EE Champ'!"&amp;ADDRESS(MATCH(VALUE(B103),'EE Champ'!C:C,0),2)))</f>
        <v>3</v>
      </c>
    </row>
    <row r="104" spans="1:12" ht="12.75" customHeight="1">
      <c r="A104" s="206"/>
      <c r="B104" s="117">
        <v>24</v>
      </c>
      <c r="C104" s="118" t="str">
        <f>VLOOKUP($B104,Startlist!$B:$H,2,FALSE)</f>
        <v>MV8</v>
      </c>
      <c r="D104" s="210" t="str">
        <f>VLOOKUP($B104,Startlist!$B:$H,3,FALSE)</f>
        <v>Hanna Lisette Aabna</v>
      </c>
      <c r="E104" s="210" t="str">
        <f>VLOOKUP($B104,Startlist!$B:$H,4,FALSE)</f>
        <v>Jaanus Hõbemägi</v>
      </c>
      <c r="F104" s="118" t="str">
        <f>VLOOKUP($B104,Startlist!$B:$H,5,FALSE)</f>
        <v>EST</v>
      </c>
      <c r="G104" s="210" t="str">
        <f>VLOOKUP($B104,Startlist!$B:$H,7,FALSE)</f>
        <v>Ford Fiesta R2</v>
      </c>
      <c r="H104" s="221">
        <f>IF(ISERROR(VLOOKUP(L104,'Champ Classes'!J:K,2,FALSE)),0,VLOOKUP(L104,'Champ Classes'!J:K,2,FALSE))</f>
        <v>0</v>
      </c>
      <c r="I104" s="216" t="str">
        <f>A101</f>
        <v>17-18</v>
      </c>
      <c r="J104" s="217">
        <v>4</v>
      </c>
      <c r="K104" s="220">
        <f>H101</f>
        <v>21</v>
      </c>
      <c r="L104" s="219">
        <f ca="1">IF(C104="MV1",INDIRECT("'EE Champ'!"&amp;ADDRESS(MATCH(VALUE(B104),'EE Champ'!C:C,0),1)),INDIRECT("'EE Champ'!"&amp;ADDRESS(MATCH(VALUE(B104),'EE Champ'!C:C,0),2)))</f>
        <v>0</v>
      </c>
    </row>
    <row r="105" spans="1:12" ht="12.75" customHeight="1">
      <c r="A105" s="206"/>
      <c r="B105" s="117"/>
      <c r="C105" s="118"/>
      <c r="D105" s="113"/>
      <c r="E105" s="113"/>
      <c r="F105" s="118"/>
      <c r="G105" s="210"/>
      <c r="H105" s="203"/>
      <c r="I105" s="216" t="str">
        <f>A101</f>
        <v>17-18</v>
      </c>
      <c r="J105" s="217">
        <v>20</v>
      </c>
      <c r="K105" s="220">
        <f>H101</f>
        <v>21</v>
      </c>
      <c r="L105" s="219"/>
    </row>
    <row r="106" spans="1:12" ht="12.75" customHeight="1">
      <c r="A106" s="211">
        <v>19</v>
      </c>
      <c r="B106" s="212" t="str">
        <f>VLOOKUP($B108,Startlist!$B:$H,6,FALSE)</f>
        <v>CRC RALLY TEAM</v>
      </c>
      <c r="C106" s="213"/>
      <c r="D106" s="214"/>
      <c r="E106" s="214"/>
      <c r="F106" s="213"/>
      <c r="G106" s="215"/>
      <c r="H106" s="230">
        <f>IF(ISERROR(LARGE(H108:H108,1)),0,LARGE(H108:H108,1))+IF(ISERROR(LARGE(H108:H108,2)),0,LARGE(H108:H108,2))+IF(ISERROR(LARGE(H108:H108,3)),0,LARGE(H108:H108,3))</f>
        <v>19</v>
      </c>
      <c r="I106" s="216">
        <f>A106</f>
        <v>19</v>
      </c>
      <c r="J106" s="217">
        <v>1</v>
      </c>
      <c r="K106" s="218">
        <f>H106</f>
        <v>19</v>
      </c>
      <c r="L106" s="219"/>
    </row>
    <row r="107" spans="1:12" ht="12.75" customHeight="1">
      <c r="A107" s="206"/>
      <c r="B107" s="117"/>
      <c r="C107" s="118"/>
      <c r="D107" s="113"/>
      <c r="E107" s="113"/>
      <c r="F107" s="118"/>
      <c r="G107" s="210"/>
      <c r="H107" s="203"/>
      <c r="I107" s="216">
        <f>A106</f>
        <v>19</v>
      </c>
      <c r="J107" s="217">
        <v>2</v>
      </c>
      <c r="K107" s="220">
        <f>H106</f>
        <v>19</v>
      </c>
      <c r="L107" s="219"/>
    </row>
    <row r="108" spans="1:12" ht="12.75" customHeight="1">
      <c r="A108" s="206"/>
      <c r="B108" s="117">
        <v>16</v>
      </c>
      <c r="C108" s="118" t="str">
        <f>VLOOKUP($B108,Startlist!$B:$H,2,FALSE)</f>
        <v>MV4</v>
      </c>
      <c r="D108" s="210" t="str">
        <f>VLOOKUP($B108,Startlist!$B:$H,3,FALSE)</f>
        <v>Karl Johannes Visnapuu</v>
      </c>
      <c r="E108" s="210" t="str">
        <f>VLOOKUP($B108,Startlist!$B:$H,4,FALSE)</f>
        <v>Rait Jansen</v>
      </c>
      <c r="F108" s="118" t="str">
        <f>VLOOKUP($B108,Startlist!$B:$H,5,FALSE)</f>
        <v>EST</v>
      </c>
      <c r="G108" s="210" t="str">
        <f>VLOOKUP($B108,Startlist!$B:$H,7,FALSE)</f>
        <v>Ford Fiesta Rally4</v>
      </c>
      <c r="H108" s="221">
        <f>IF(ISERROR(VLOOKUP(L108,'Champ Classes'!J:K,2,FALSE)),0,VLOOKUP(L108,'Champ Classes'!J:K,2,FALSE))</f>
        <v>19</v>
      </c>
      <c r="I108" s="216">
        <f>A106</f>
        <v>19</v>
      </c>
      <c r="J108" s="217">
        <v>3</v>
      </c>
      <c r="K108" s="220">
        <f>H106</f>
        <v>19</v>
      </c>
      <c r="L108" s="219">
        <f ca="1">IF(C108="MV1",INDIRECT("'EE Champ'!"&amp;ADDRESS(MATCH(VALUE(B108),'EE Champ'!C:C,0),1)),INDIRECT("'EE Champ'!"&amp;ADDRESS(MATCH(VALUE(B108),'EE Champ'!C:C,0),2)))</f>
        <v>4</v>
      </c>
    </row>
    <row r="109" spans="1:12" ht="12.75" customHeight="1">
      <c r="A109" s="206"/>
      <c r="B109" s="117"/>
      <c r="C109" s="118"/>
      <c r="D109" s="113"/>
      <c r="E109" s="113"/>
      <c r="F109" s="118"/>
      <c r="G109" s="210"/>
      <c r="H109" s="203"/>
      <c r="I109" s="216">
        <f>A106</f>
        <v>19</v>
      </c>
      <c r="J109" s="217">
        <v>20</v>
      </c>
      <c r="K109" s="220">
        <f>H106</f>
        <v>19</v>
      </c>
      <c r="L109" s="219"/>
    </row>
    <row r="110" spans="1:12" ht="12.75" customHeight="1">
      <c r="A110" s="285" t="s">
        <v>1920</v>
      </c>
      <c r="B110" s="212" t="str">
        <f>VLOOKUP($B112,Startlist!$B:$H,6,FALSE)</f>
        <v>RS RACING TEAM SPORDIKLUBI</v>
      </c>
      <c r="C110" s="213"/>
      <c r="D110" s="214"/>
      <c r="E110" s="214"/>
      <c r="F110" s="213"/>
      <c r="G110" s="215"/>
      <c r="H110" s="230">
        <f>IF(ISERROR(LARGE(H112:H112,1)),0,LARGE(H112:H112,1))+IF(ISERROR(LARGE(H112:H112,2)),0,LARGE(H112:H112,2))+IF(ISERROR(LARGE(H112:H112,3)),0,LARGE(H112:H112,3))</f>
        <v>17</v>
      </c>
      <c r="I110" s="216" t="str">
        <f>A110</f>
        <v>20-21</v>
      </c>
      <c r="J110" s="217">
        <v>1</v>
      </c>
      <c r="K110" s="218">
        <f>H110</f>
        <v>17</v>
      </c>
      <c r="L110" s="219"/>
    </row>
    <row r="111" spans="1:12" ht="12.75" customHeight="1">
      <c r="A111" s="206"/>
      <c r="B111" s="117"/>
      <c r="C111" s="118"/>
      <c r="D111" s="113"/>
      <c r="E111" s="113"/>
      <c r="F111" s="118"/>
      <c r="G111" s="210"/>
      <c r="H111" s="203"/>
      <c r="I111" s="216" t="str">
        <f>A110</f>
        <v>20-21</v>
      </c>
      <c r="J111" s="217">
        <v>2</v>
      </c>
      <c r="K111" s="220">
        <f>H110</f>
        <v>17</v>
      </c>
      <c r="L111" s="219"/>
    </row>
    <row r="112" spans="1:12" ht="12.75" customHeight="1">
      <c r="A112" s="206"/>
      <c r="B112" s="117">
        <v>63</v>
      </c>
      <c r="C112" s="118" t="str">
        <f>VLOOKUP($B112,Startlist!$B:$H,2,FALSE)</f>
        <v>MV7</v>
      </c>
      <c r="D112" s="210" t="str">
        <f>VLOOKUP($B112,Startlist!$B:$H,3,FALSE)</f>
        <v>Andres Ditmann</v>
      </c>
      <c r="E112" s="210" t="str">
        <f>VLOOKUP($B112,Startlist!$B:$H,4,FALSE)</f>
        <v>Kristjan Metsis</v>
      </c>
      <c r="F112" s="118" t="str">
        <f>VLOOKUP($B112,Startlist!$B:$H,5,FALSE)</f>
        <v>EST</v>
      </c>
      <c r="G112" s="210" t="str">
        <f>VLOOKUP($B112,Startlist!$B:$H,7,FALSE)</f>
        <v>Volkswagen Golf II GTI</v>
      </c>
      <c r="H112" s="221">
        <f>IF(ISERROR(VLOOKUP(L112,'Champ Classes'!J:K,2,FALSE)),0,VLOOKUP(L112,'Champ Classes'!J:K,2,FALSE))</f>
        <v>17</v>
      </c>
      <c r="I112" s="216" t="str">
        <f>A110</f>
        <v>20-21</v>
      </c>
      <c r="J112" s="217">
        <v>3</v>
      </c>
      <c r="K112" s="220">
        <f>H110</f>
        <v>17</v>
      </c>
      <c r="L112" s="219">
        <f ca="1">IF(C112="MV1",INDIRECT("'EE Champ'!"&amp;ADDRESS(MATCH(VALUE(B112),'EE Champ'!C:C,0),1)),INDIRECT("'EE Champ'!"&amp;ADDRESS(MATCH(VALUE(B112),'EE Champ'!C:C,0),2)))</f>
        <v>5</v>
      </c>
    </row>
    <row r="113" spans="1:12" ht="12.75" customHeight="1">
      <c r="A113" s="206"/>
      <c r="B113" s="117"/>
      <c r="C113" s="118"/>
      <c r="D113" s="113"/>
      <c r="E113" s="113"/>
      <c r="F113" s="118"/>
      <c r="G113" s="210"/>
      <c r="H113" s="203"/>
      <c r="I113" s="216" t="str">
        <f>A110</f>
        <v>20-21</v>
      </c>
      <c r="J113" s="217">
        <v>20</v>
      </c>
      <c r="K113" s="220">
        <f>H110</f>
        <v>17</v>
      </c>
      <c r="L113" s="219"/>
    </row>
    <row r="114" spans="1:12" ht="12.75" customHeight="1">
      <c r="A114" s="285" t="s">
        <v>1920</v>
      </c>
      <c r="B114" s="212" t="str">
        <f>VLOOKUP($B116,Startlist!$B:$H,6,FALSE)</f>
        <v>VÄNDRA TSK</v>
      </c>
      <c r="C114" s="213"/>
      <c r="D114" s="214"/>
      <c r="E114" s="214"/>
      <c r="F114" s="213"/>
      <c r="G114" s="215"/>
      <c r="H114" s="230">
        <f>IF(ISERROR(LARGE(H116:H116,1)),0,LARGE(H116:H116,1))+IF(ISERROR(LARGE(H116:H116,2)),0,LARGE(H116:H116,2))+IF(ISERROR(LARGE(H116:H116,3)),0,LARGE(H116:H116,3))</f>
        <v>17</v>
      </c>
      <c r="I114" s="216" t="str">
        <f>A114</f>
        <v>20-21</v>
      </c>
      <c r="J114" s="217">
        <v>1</v>
      </c>
      <c r="K114" s="218">
        <f>H114</f>
        <v>17</v>
      </c>
      <c r="L114" s="219"/>
    </row>
    <row r="115" spans="1:12" ht="12.75" customHeight="1">
      <c r="A115" s="206"/>
      <c r="B115" s="117"/>
      <c r="C115" s="118"/>
      <c r="D115" s="113"/>
      <c r="E115" s="113"/>
      <c r="F115" s="118"/>
      <c r="G115" s="210"/>
      <c r="H115" s="203"/>
      <c r="I115" s="216" t="str">
        <f>A114</f>
        <v>20-21</v>
      </c>
      <c r="J115" s="217">
        <v>2</v>
      </c>
      <c r="K115" s="220">
        <f>H114</f>
        <v>17</v>
      </c>
      <c r="L115" s="219"/>
    </row>
    <row r="116" spans="1:12" ht="12.75" customHeight="1">
      <c r="A116" s="206"/>
      <c r="B116" s="117">
        <v>70</v>
      </c>
      <c r="C116" s="118" t="str">
        <f>VLOOKUP($B116,Startlist!$B:$H,2,FALSE)</f>
        <v>MV9</v>
      </c>
      <c r="D116" s="210" t="str">
        <f>VLOOKUP($B116,Startlist!$B:$H,3,FALSE)</f>
        <v>Alo Põder</v>
      </c>
      <c r="E116" s="210" t="str">
        <f>VLOOKUP($B116,Startlist!$B:$H,4,FALSE)</f>
        <v>Tarmo Heidemann</v>
      </c>
      <c r="F116" s="118" t="str">
        <f>VLOOKUP($B116,Startlist!$B:$H,5,FALSE)</f>
        <v>EST</v>
      </c>
      <c r="G116" s="210" t="str">
        <f>VLOOKUP($B116,Startlist!$B:$H,7,FALSE)</f>
        <v>Gaz 51</v>
      </c>
      <c r="H116" s="221">
        <f>IF(ISERROR(VLOOKUP(L116,'Champ Classes'!J:K,2,FALSE)),0,VLOOKUP(L116,'Champ Classes'!J:K,2,FALSE))</f>
        <v>17</v>
      </c>
      <c r="I116" s="216" t="str">
        <f>A114</f>
        <v>20-21</v>
      </c>
      <c r="J116" s="217">
        <v>3</v>
      </c>
      <c r="K116" s="220">
        <f>H114</f>
        <v>17</v>
      </c>
      <c r="L116" s="219">
        <f ca="1">IF(C116="MV1",INDIRECT("'EE Champ'!"&amp;ADDRESS(MATCH(VALUE(B116),'EE Champ'!C:C,0),1)),INDIRECT("'EE Champ'!"&amp;ADDRESS(MATCH(VALUE(B116),'EE Champ'!C:C,0),2)))</f>
        <v>5</v>
      </c>
    </row>
    <row r="117" spans="1:12" ht="12.75" customHeight="1">
      <c r="A117" s="206"/>
      <c r="B117" s="117"/>
      <c r="C117" s="118"/>
      <c r="D117" s="113"/>
      <c r="E117" s="113"/>
      <c r="F117" s="118"/>
      <c r="G117" s="210"/>
      <c r="H117" s="203"/>
      <c r="I117" s="216" t="str">
        <f>A114</f>
        <v>20-21</v>
      </c>
      <c r="J117" s="217">
        <v>20</v>
      </c>
      <c r="K117" s="220">
        <f>H114</f>
        <v>17</v>
      </c>
      <c r="L117" s="219"/>
    </row>
    <row r="118" spans="1:12" ht="12.75" customHeight="1">
      <c r="A118" s="285" t="s">
        <v>1921</v>
      </c>
      <c r="B118" s="212" t="str">
        <f>VLOOKUP($B120,Startlist!$B:$H,6,FALSE)</f>
        <v>NN SPORDIKLUBI</v>
      </c>
      <c r="C118" s="213"/>
      <c r="D118" s="214"/>
      <c r="E118" s="214"/>
      <c r="F118" s="213"/>
      <c r="G118" s="215"/>
      <c r="H118" s="230">
        <f>IF(ISERROR(LARGE(H120:H120,1)),0,LARGE(H120:H120,1))+IF(ISERROR(LARGE(H120:H120,2)),0,LARGE(H120:H120,2))+IF(ISERROR(LARGE(H120:H120,3)),0,LARGE(H120:H120,3))</f>
        <v>15</v>
      </c>
      <c r="I118" s="216" t="str">
        <f>A118</f>
        <v>22-23</v>
      </c>
      <c r="J118" s="217">
        <v>1</v>
      </c>
      <c r="K118" s="218">
        <f>H118</f>
        <v>15</v>
      </c>
      <c r="L118" s="219"/>
    </row>
    <row r="119" spans="1:12" ht="12.75" customHeight="1">
      <c r="A119" s="206"/>
      <c r="B119" s="117"/>
      <c r="C119" s="118"/>
      <c r="D119" s="113"/>
      <c r="E119" s="113"/>
      <c r="F119" s="118"/>
      <c r="G119" s="210"/>
      <c r="H119" s="203"/>
      <c r="I119" s="216" t="str">
        <f>A118</f>
        <v>22-23</v>
      </c>
      <c r="J119" s="217">
        <v>2</v>
      </c>
      <c r="K119" s="220">
        <f>H118</f>
        <v>15</v>
      </c>
      <c r="L119" s="219"/>
    </row>
    <row r="120" spans="1:12" ht="12.75" customHeight="1">
      <c r="A120" s="206"/>
      <c r="B120" s="117">
        <v>69</v>
      </c>
      <c r="C120" s="118" t="str">
        <f>VLOOKUP($B120,Startlist!$B:$H,2,FALSE)</f>
        <v>MV9</v>
      </c>
      <c r="D120" s="210" t="str">
        <f>VLOOKUP($B120,Startlist!$B:$H,3,FALSE)</f>
        <v>Janno Nuiamäe</v>
      </c>
      <c r="E120" s="210" t="str">
        <f>VLOOKUP($B120,Startlist!$B:$H,4,FALSE)</f>
        <v>Arvo Rego</v>
      </c>
      <c r="F120" s="118" t="str">
        <f>VLOOKUP($B120,Startlist!$B:$H,5,FALSE)</f>
        <v>EST</v>
      </c>
      <c r="G120" s="210" t="str">
        <f>VLOOKUP($B120,Startlist!$B:$H,7,FALSE)</f>
        <v>Gaz 51 WRC</v>
      </c>
      <c r="H120" s="221">
        <f>IF(ISERROR(VLOOKUP(L120,'Champ Classes'!J:K,2,FALSE)),0,VLOOKUP(L120,'Champ Classes'!J:K,2,FALSE))</f>
        <v>15</v>
      </c>
      <c r="I120" s="216" t="str">
        <f>A118</f>
        <v>22-23</v>
      </c>
      <c r="J120" s="217">
        <v>3</v>
      </c>
      <c r="K120" s="220">
        <f>H118</f>
        <v>15</v>
      </c>
      <c r="L120" s="219">
        <f ca="1">IF(C120="MV1",INDIRECT("'EE Champ'!"&amp;ADDRESS(MATCH(VALUE(B120),'EE Champ'!C:C,0),1)),INDIRECT("'EE Champ'!"&amp;ADDRESS(MATCH(VALUE(B120),'EE Champ'!C:C,0),2)))</f>
        <v>6</v>
      </c>
    </row>
    <row r="121" spans="1:12" ht="12.75" customHeight="1">
      <c r="A121" s="206"/>
      <c r="B121" s="117"/>
      <c r="C121" s="118"/>
      <c r="D121" s="113"/>
      <c r="E121" s="113"/>
      <c r="F121" s="118"/>
      <c r="G121" s="210"/>
      <c r="H121" s="203"/>
      <c r="I121" s="216" t="str">
        <f>A118</f>
        <v>22-23</v>
      </c>
      <c r="J121" s="217">
        <v>20</v>
      </c>
      <c r="K121" s="220">
        <f>H118</f>
        <v>15</v>
      </c>
      <c r="L121" s="219"/>
    </row>
    <row r="122" spans="1:12" ht="12.75" customHeight="1">
      <c r="A122" s="285" t="s">
        <v>1921</v>
      </c>
      <c r="B122" s="212" t="str">
        <f>VLOOKUP($B124,Startlist!$B:$H,6,FALSE)</f>
        <v>MILREM MOTORSPORT</v>
      </c>
      <c r="C122" s="213"/>
      <c r="D122" s="214"/>
      <c r="E122" s="214"/>
      <c r="F122" s="213"/>
      <c r="G122" s="215"/>
      <c r="H122" s="230">
        <f>IF(ISERROR(LARGE(H124:H124,1)),0,LARGE(H124:H124,1))+IF(ISERROR(LARGE(H124:H124,2)),0,LARGE(H124:H124,2))+IF(ISERROR(LARGE(H124:H124,3)),0,LARGE(H124:H124,3))</f>
        <v>15</v>
      </c>
      <c r="I122" s="216" t="str">
        <f>A122</f>
        <v>22-23</v>
      </c>
      <c r="J122" s="217">
        <v>1</v>
      </c>
      <c r="K122" s="218">
        <f>H122</f>
        <v>15</v>
      </c>
      <c r="L122" s="219"/>
    </row>
    <row r="123" spans="1:12" ht="12.75" customHeight="1">
      <c r="A123" s="206"/>
      <c r="B123" s="117"/>
      <c r="C123" s="118"/>
      <c r="D123" s="113"/>
      <c r="E123" s="113"/>
      <c r="F123" s="118"/>
      <c r="G123" s="210"/>
      <c r="H123" s="203"/>
      <c r="I123" s="216" t="str">
        <f>A122</f>
        <v>22-23</v>
      </c>
      <c r="J123" s="217">
        <v>2</v>
      </c>
      <c r="K123" s="220">
        <f>H122</f>
        <v>15</v>
      </c>
      <c r="L123" s="219"/>
    </row>
    <row r="124" spans="1:12" ht="12.75" customHeight="1">
      <c r="A124" s="206"/>
      <c r="B124" s="117">
        <v>51</v>
      </c>
      <c r="C124" s="118" t="str">
        <f>VLOOKUP($B124,Startlist!$B:$H,2,FALSE)</f>
        <v>MV8</v>
      </c>
      <c r="D124" s="210" t="str">
        <f>VLOOKUP($B124,Startlist!$B:$H,3,FALSE)</f>
        <v>Siim Nõmme</v>
      </c>
      <c r="E124" s="210" t="str">
        <f>VLOOKUP($B124,Startlist!$B:$H,4,FALSE)</f>
        <v>Indrek Hioväin</v>
      </c>
      <c r="F124" s="118" t="str">
        <f>VLOOKUP($B124,Startlist!$B:$H,5,FALSE)</f>
        <v>EST</v>
      </c>
      <c r="G124" s="210" t="str">
        <f>VLOOKUP($B124,Startlist!$B:$H,7,FALSE)</f>
        <v>Honda Civic</v>
      </c>
      <c r="H124" s="221">
        <f>IF(ISERROR(VLOOKUP(L124,'Champ Classes'!J:K,2,FALSE)),0,VLOOKUP(L124,'Champ Classes'!J:K,2,FALSE))</f>
        <v>15</v>
      </c>
      <c r="I124" s="216" t="str">
        <f>A122</f>
        <v>22-23</v>
      </c>
      <c r="J124" s="217">
        <v>3</v>
      </c>
      <c r="K124" s="220">
        <f>H122</f>
        <v>15</v>
      </c>
      <c r="L124" s="219">
        <f ca="1">IF(C124="MV1",INDIRECT("'EE Champ'!"&amp;ADDRESS(MATCH(VALUE(B124),'EE Champ'!C:C,0),1)),INDIRECT("'EE Champ'!"&amp;ADDRESS(MATCH(VALUE(B124),'EE Champ'!C:C,0),2)))</f>
        <v>6</v>
      </c>
    </row>
    <row r="125" spans="1:12" ht="12.75" customHeight="1">
      <c r="A125" s="206"/>
      <c r="B125" s="117"/>
      <c r="C125" s="118"/>
      <c r="D125" s="113"/>
      <c r="E125" s="113"/>
      <c r="F125" s="118"/>
      <c r="G125" s="210"/>
      <c r="H125" s="203"/>
      <c r="I125" s="216" t="str">
        <f>A122</f>
        <v>22-23</v>
      </c>
      <c r="J125" s="217">
        <v>20</v>
      </c>
      <c r="K125" s="220">
        <f>H122</f>
        <v>15</v>
      </c>
      <c r="L125" s="219"/>
    </row>
    <row r="126" spans="1:12" ht="12.75" customHeight="1">
      <c r="A126" s="211">
        <v>24</v>
      </c>
      <c r="B126" s="212" t="str">
        <f>VLOOKUP($B128,Startlist!$B:$H,6,FALSE)</f>
        <v>VIRU RALLY TEAM</v>
      </c>
      <c r="C126" s="213"/>
      <c r="D126" s="214"/>
      <c r="E126" s="214"/>
      <c r="F126" s="213"/>
      <c r="G126" s="215"/>
      <c r="H126" s="230">
        <f>IF(ISERROR(LARGE(H128:H128,1)),0,LARGE(H128:H128,1))+IF(ISERROR(LARGE(H128:H128,2)),0,LARGE(H128:H128,2))+IF(ISERROR(LARGE(H128:H128,3)),0,LARGE(H128:H128,3))</f>
        <v>13</v>
      </c>
      <c r="I126" s="216">
        <f>A126</f>
        <v>24</v>
      </c>
      <c r="J126" s="217">
        <v>1</v>
      </c>
      <c r="K126" s="218">
        <f>H126</f>
        <v>13</v>
      </c>
      <c r="L126" s="219"/>
    </row>
    <row r="127" spans="1:12" ht="12.75" customHeight="1">
      <c r="A127" s="206"/>
      <c r="B127" s="117"/>
      <c r="C127" s="118"/>
      <c r="D127" s="113"/>
      <c r="E127" s="113"/>
      <c r="F127" s="118"/>
      <c r="G127" s="210"/>
      <c r="H127" s="203"/>
      <c r="I127" s="216">
        <f>A126</f>
        <v>24</v>
      </c>
      <c r="J127" s="217">
        <v>2</v>
      </c>
      <c r="K127" s="220">
        <f>H126</f>
        <v>13</v>
      </c>
      <c r="L127" s="219"/>
    </row>
    <row r="128" spans="1:12" ht="12.75" customHeight="1">
      <c r="A128" s="206"/>
      <c r="B128" s="117">
        <v>72</v>
      </c>
      <c r="C128" s="118" t="str">
        <f>VLOOKUP($B128,Startlist!$B:$H,2,FALSE)</f>
        <v>MV9</v>
      </c>
      <c r="D128" s="210" t="str">
        <f>VLOOKUP($B128,Startlist!$B:$H,3,FALSE)</f>
        <v>Kaspar Kaldjärv</v>
      </c>
      <c r="E128" s="210" t="str">
        <f>VLOOKUP($B128,Startlist!$B:$H,4,FALSE)</f>
        <v>Madis Allese</v>
      </c>
      <c r="F128" s="118" t="str">
        <f>VLOOKUP($B128,Startlist!$B:$H,5,FALSE)</f>
        <v>EST</v>
      </c>
      <c r="G128" s="210" t="str">
        <f>VLOOKUP($B128,Startlist!$B:$H,7,FALSE)</f>
        <v>Gaz 51A</v>
      </c>
      <c r="H128" s="221">
        <f>IF(ISERROR(VLOOKUP(L128,'Champ Classes'!J:K,2,FALSE)),0,VLOOKUP(L128,'Champ Classes'!J:K,2,FALSE))</f>
        <v>13</v>
      </c>
      <c r="I128" s="216">
        <f>A126</f>
        <v>24</v>
      </c>
      <c r="J128" s="217">
        <v>3</v>
      </c>
      <c r="K128" s="220">
        <f>H126</f>
        <v>13</v>
      </c>
      <c r="L128" s="219">
        <f ca="1">IF(C128="MV1",INDIRECT("'EE Champ'!"&amp;ADDRESS(MATCH(VALUE(B128),'EE Champ'!C:C,0),1)),INDIRECT("'EE Champ'!"&amp;ADDRESS(MATCH(VALUE(B128),'EE Champ'!C:C,0),2)))</f>
        <v>7</v>
      </c>
    </row>
    <row r="129" spans="1:12" ht="12.75" customHeight="1">
      <c r="A129" s="206"/>
      <c r="B129" s="117"/>
      <c r="C129" s="118"/>
      <c r="D129" s="113"/>
      <c r="E129" s="113"/>
      <c r="F129" s="118"/>
      <c r="G129" s="210"/>
      <c r="H129" s="203"/>
      <c r="I129" s="216">
        <f>A126</f>
        <v>24</v>
      </c>
      <c r="J129" s="217">
        <v>20</v>
      </c>
      <c r="K129" s="220">
        <f>H126</f>
        <v>13</v>
      </c>
      <c r="L129" s="219"/>
    </row>
    <row r="130" spans="1:12" ht="12.75" customHeight="1">
      <c r="A130" s="211"/>
      <c r="B130" s="212" t="str">
        <f>VLOOKUP($B132,Startlist!$B:$H,6,FALSE)</f>
        <v>A1M MOTORSPORT 2</v>
      </c>
      <c r="C130" s="213"/>
      <c r="D130" s="214"/>
      <c r="E130" s="214"/>
      <c r="F130" s="213"/>
      <c r="G130" s="215"/>
      <c r="H130" s="230">
        <f>IF(ISERROR(LARGE(H132:H132,1)),0,LARGE(H132:H132,1))+IF(ISERROR(LARGE(H132:H132,2)),0,LARGE(H132:H132,2))+IF(ISERROR(LARGE(H132:H132,3)),0,LARGE(H132:H132,3))</f>
        <v>0</v>
      </c>
      <c r="I130" s="216">
        <f>A130</f>
        <v>0</v>
      </c>
      <c r="J130" s="217">
        <v>1</v>
      </c>
      <c r="K130" s="218">
        <f>H130</f>
        <v>0</v>
      </c>
      <c r="L130" s="219"/>
    </row>
    <row r="131" spans="1:12" ht="12.75" customHeight="1">
      <c r="A131" s="206"/>
      <c r="B131" s="117"/>
      <c r="C131" s="118"/>
      <c r="D131" s="113"/>
      <c r="E131" s="113"/>
      <c r="F131" s="118"/>
      <c r="G131" s="210"/>
      <c r="H131" s="203"/>
      <c r="I131" s="216">
        <f>A130</f>
        <v>0</v>
      </c>
      <c r="J131" s="217">
        <v>2</v>
      </c>
      <c r="K131" s="220">
        <f>H130</f>
        <v>0</v>
      </c>
      <c r="L131" s="219"/>
    </row>
    <row r="132" spans="1:12" ht="12.75" customHeight="1">
      <c r="A132" s="206"/>
      <c r="B132" s="117">
        <v>58</v>
      </c>
      <c r="C132" s="118" t="str">
        <f>VLOOKUP($B132,Startlist!$B:$H,2,FALSE)</f>
        <v>MV6</v>
      </c>
      <c r="D132" s="210" t="str">
        <f>VLOOKUP($B132,Startlist!$B:$H,3,FALSE)</f>
        <v>Kristjan Ojaste</v>
      </c>
      <c r="E132" s="210" t="str">
        <f>VLOOKUP($B132,Startlist!$B:$H,4,FALSE)</f>
        <v>Tõnu Tikerpalu</v>
      </c>
      <c r="F132" s="118" t="str">
        <f>VLOOKUP($B132,Startlist!$B:$H,5,FALSE)</f>
        <v>EST</v>
      </c>
      <c r="G132" s="210" t="str">
        <f>VLOOKUP($B132,Startlist!$B:$H,7,FALSE)</f>
        <v>BMW 328I</v>
      </c>
      <c r="H132" s="221">
        <f>IF(ISERROR(VLOOKUP(L132,'Champ Classes'!J:K,2,FALSE)),0,VLOOKUP(L132,'Champ Classes'!J:K,2,FALSE))</f>
        <v>0</v>
      </c>
      <c r="I132" s="216">
        <f>A130</f>
        <v>0</v>
      </c>
      <c r="J132" s="217">
        <v>3</v>
      </c>
      <c r="K132" s="220">
        <f>H130</f>
        <v>0</v>
      </c>
      <c r="L132" s="219">
        <f ca="1">IF(C132="MV1",INDIRECT("'EE Champ'!"&amp;ADDRESS(MATCH(VALUE(B132),'EE Champ'!C:C,0),1)),INDIRECT("'EE Champ'!"&amp;ADDRESS(MATCH(VALUE(B132),'EE Champ'!C:C,0),2)))</f>
        <v>0</v>
      </c>
    </row>
    <row r="133" spans="1:12" ht="12.75" customHeight="1">
      <c r="A133" s="206"/>
      <c r="B133" s="117"/>
      <c r="C133" s="118"/>
      <c r="D133" s="113"/>
      <c r="E133" s="113"/>
      <c r="F133" s="118"/>
      <c r="G133" s="210"/>
      <c r="H133" s="203"/>
      <c r="I133" s="216">
        <f>A130</f>
        <v>0</v>
      </c>
      <c r="J133" s="217">
        <v>20</v>
      </c>
      <c r="K133" s="220">
        <f>H130</f>
        <v>0</v>
      </c>
      <c r="L133" s="219"/>
    </row>
    <row r="134" spans="1:12" ht="12.75" customHeight="1">
      <c r="A134" s="211"/>
      <c r="B134" s="212" t="str">
        <f>VLOOKUP($B136,Startlist!$B:$H,6,FALSE)</f>
        <v>ERKI SPORT</v>
      </c>
      <c r="C134" s="213"/>
      <c r="D134" s="214"/>
      <c r="E134" s="214"/>
      <c r="F134" s="213"/>
      <c r="G134" s="215"/>
      <c r="H134" s="230">
        <f>IF(ISERROR(LARGE(H136:H136,1)),0,LARGE(H136:H136,1))+IF(ISERROR(LARGE(H136:H136,2)),0,LARGE(H136:H136,2))+IF(ISERROR(LARGE(H136:H136,3)),0,LARGE(H136:H136,3))</f>
        <v>0</v>
      </c>
      <c r="I134" s="216">
        <f>A134</f>
        <v>0</v>
      </c>
      <c r="J134" s="217">
        <v>1</v>
      </c>
      <c r="K134" s="218">
        <f>H134</f>
        <v>0</v>
      </c>
      <c r="L134" s="219"/>
    </row>
    <row r="135" spans="1:12" ht="12.75" customHeight="1">
      <c r="A135" s="206"/>
      <c r="B135" s="117"/>
      <c r="C135" s="118"/>
      <c r="D135" s="113"/>
      <c r="E135" s="113"/>
      <c r="F135" s="118"/>
      <c r="G135" s="210"/>
      <c r="H135" s="203"/>
      <c r="I135" s="216">
        <f>A134</f>
        <v>0</v>
      </c>
      <c r="J135" s="217">
        <v>2</v>
      </c>
      <c r="K135" s="220">
        <f>H134</f>
        <v>0</v>
      </c>
      <c r="L135" s="219"/>
    </row>
    <row r="136" spans="1:12" ht="12.75" customHeight="1">
      <c r="A136" s="206"/>
      <c r="B136" s="117">
        <v>46</v>
      </c>
      <c r="C136" s="118" t="str">
        <f>VLOOKUP($B136,Startlist!$B:$H,2,FALSE)</f>
        <v>MV5</v>
      </c>
      <c r="D136" s="210" t="str">
        <f>VLOOKUP($B136,Startlist!$B:$H,3,FALSE)</f>
        <v>Janar Lehtniit</v>
      </c>
      <c r="E136" s="210" t="str">
        <f>VLOOKUP($B136,Startlist!$B:$H,4,FALSE)</f>
        <v>Paavo Pajuväli</v>
      </c>
      <c r="F136" s="118" t="str">
        <f>VLOOKUP($B136,Startlist!$B:$H,5,FALSE)</f>
        <v>EST</v>
      </c>
      <c r="G136" s="210" t="str">
        <f>VLOOKUP($B136,Startlist!$B:$H,7,FALSE)</f>
        <v>Subaru Impreza</v>
      </c>
      <c r="H136" s="221">
        <f>IF(ISERROR(VLOOKUP(L136,'Champ Classes'!J:K,2,FALSE)),0,VLOOKUP(L136,'Champ Classes'!J:K,2,FALSE))</f>
        <v>0</v>
      </c>
      <c r="I136" s="216">
        <f>A134</f>
        <v>0</v>
      </c>
      <c r="J136" s="217">
        <v>3</v>
      </c>
      <c r="K136" s="220">
        <f>H134</f>
        <v>0</v>
      </c>
      <c r="L136" s="219">
        <f ca="1">IF(C136="MV1",INDIRECT("'EE Champ'!"&amp;ADDRESS(MATCH(VALUE(B136),'EE Champ'!C:C,0),1)),INDIRECT("'EE Champ'!"&amp;ADDRESS(MATCH(VALUE(B136),'EE Champ'!C:C,0),2)))</f>
        <v>0</v>
      </c>
    </row>
    <row r="137" spans="1:12" ht="12.75" customHeight="1">
      <c r="A137" s="206"/>
      <c r="B137" s="117"/>
      <c r="C137" s="118"/>
      <c r="D137" s="113"/>
      <c r="E137" s="113"/>
      <c r="F137" s="118"/>
      <c r="G137" s="210"/>
      <c r="H137" s="203"/>
      <c r="I137" s="216">
        <f>A134</f>
        <v>0</v>
      </c>
      <c r="J137" s="217">
        <v>20</v>
      </c>
      <c r="K137" s="220">
        <f>H134</f>
        <v>0</v>
      </c>
      <c r="L137" s="219"/>
    </row>
    <row r="138" spans="1:12" ht="12.75" customHeight="1">
      <c r="A138" s="211"/>
      <c r="B138" s="212" t="str">
        <f>VLOOKUP($B140,Startlist!$B:$H,6,FALSE)</f>
        <v>G.M.RACING SK</v>
      </c>
      <c r="C138" s="213"/>
      <c r="D138" s="214"/>
      <c r="E138" s="214"/>
      <c r="F138" s="213"/>
      <c r="G138" s="215"/>
      <c r="H138" s="230">
        <f>IF(ISERROR(LARGE(H140:H140,1)),0,LARGE(H140:H140,1))+IF(ISERROR(LARGE(H140:H140,2)),0,LARGE(H140:H140,2))+IF(ISERROR(LARGE(H140:H140,3)),0,LARGE(H140:H140,3))</f>
        <v>0</v>
      </c>
      <c r="I138" s="216">
        <f>A138</f>
        <v>0</v>
      </c>
      <c r="J138" s="217">
        <v>1</v>
      </c>
      <c r="K138" s="218">
        <f>H138</f>
        <v>0</v>
      </c>
      <c r="L138" s="219"/>
    </row>
    <row r="139" spans="1:12" ht="12.75" customHeight="1">
      <c r="A139" s="206"/>
      <c r="B139" s="117"/>
      <c r="C139" s="118"/>
      <c r="D139" s="113"/>
      <c r="E139" s="113"/>
      <c r="F139" s="118"/>
      <c r="G139" s="210"/>
      <c r="H139" s="203"/>
      <c r="I139" s="216">
        <f>A138</f>
        <v>0</v>
      </c>
      <c r="J139" s="217">
        <v>2</v>
      </c>
      <c r="K139" s="220">
        <f>H138</f>
        <v>0</v>
      </c>
      <c r="L139" s="219"/>
    </row>
    <row r="140" spans="1:12" ht="12.75" customHeight="1">
      <c r="A140" s="206"/>
      <c r="B140" s="117">
        <v>8</v>
      </c>
      <c r="C140" s="118" t="str">
        <f>VLOOKUP($B140,Startlist!$B:$H,2,FALSE)</f>
        <v>MV5</v>
      </c>
      <c r="D140" s="210" t="str">
        <f>VLOOKUP($B140,Startlist!$B:$H,3,FALSE)</f>
        <v>Vaiko Samm</v>
      </c>
      <c r="E140" s="210" t="str">
        <f>VLOOKUP($B140,Startlist!$B:$H,4,FALSE)</f>
        <v>Kaimar Taal</v>
      </c>
      <c r="F140" s="118" t="str">
        <f>VLOOKUP($B140,Startlist!$B:$H,5,FALSE)</f>
        <v>EST</v>
      </c>
      <c r="G140" s="210" t="str">
        <f>VLOOKUP($B140,Startlist!$B:$H,7,FALSE)</f>
        <v>Subaru Impreza WRX STI</v>
      </c>
      <c r="H140" s="221">
        <f>IF(ISERROR(VLOOKUP(L140,'Champ Classes'!J:K,2,FALSE)),0,VLOOKUP(L140,'Champ Classes'!J:K,2,FALSE))</f>
        <v>0</v>
      </c>
      <c r="I140" s="216">
        <f>A138</f>
        <v>0</v>
      </c>
      <c r="J140" s="217">
        <v>3</v>
      </c>
      <c r="K140" s="220">
        <f>H138</f>
        <v>0</v>
      </c>
      <c r="L140" s="219">
        <f ca="1">IF(C140="MV1",INDIRECT("'EE Champ'!"&amp;ADDRESS(MATCH(VALUE(B140),'EE Champ'!C:C,0),1)),INDIRECT("'EE Champ'!"&amp;ADDRESS(MATCH(VALUE(B140),'EE Champ'!C:C,0),2)))</f>
        <v>0</v>
      </c>
    </row>
    <row r="141" spans="1:12" ht="12.75" customHeight="1">
      <c r="A141" s="206"/>
      <c r="B141" s="117"/>
      <c r="C141" s="118"/>
      <c r="D141" s="113"/>
      <c r="E141" s="113"/>
      <c r="F141" s="118"/>
      <c r="G141" s="210"/>
      <c r="H141" s="203"/>
      <c r="I141" s="216">
        <f>A138</f>
        <v>0</v>
      </c>
      <c r="J141" s="217">
        <v>20</v>
      </c>
      <c r="K141" s="220">
        <f>H138</f>
        <v>0</v>
      </c>
      <c r="L141" s="219"/>
    </row>
    <row r="142" spans="1:12" ht="12.75" customHeight="1">
      <c r="A142" s="211"/>
      <c r="B142" s="212" t="str">
        <f>VLOOKUP($B144,Startlist!$B:$H,6,FALSE)</f>
        <v>MS RACING</v>
      </c>
      <c r="C142" s="213"/>
      <c r="D142" s="214"/>
      <c r="E142" s="214"/>
      <c r="F142" s="213"/>
      <c r="G142" s="215"/>
      <c r="H142" s="230">
        <f>IF(ISERROR(LARGE(H144:H144,1)),0,LARGE(H144:H144,1))+IF(ISERROR(LARGE(H144:H144,2)),0,LARGE(H144:H144,2))+IF(ISERROR(LARGE(H144:H144,3)),0,LARGE(H144:H144,3))</f>
        <v>0</v>
      </c>
      <c r="I142" s="216">
        <f>A142</f>
        <v>0</v>
      </c>
      <c r="J142" s="217">
        <v>1</v>
      </c>
      <c r="K142" s="218">
        <f>H142</f>
        <v>0</v>
      </c>
      <c r="L142" s="219"/>
    </row>
    <row r="143" spans="1:12" ht="12.75" customHeight="1">
      <c r="A143" s="206"/>
      <c r="B143" s="117"/>
      <c r="C143" s="118"/>
      <c r="D143" s="113"/>
      <c r="E143" s="113"/>
      <c r="F143" s="118"/>
      <c r="G143" s="210"/>
      <c r="H143" s="203"/>
      <c r="I143" s="216">
        <f>A142</f>
        <v>0</v>
      </c>
      <c r="J143" s="217">
        <v>2</v>
      </c>
      <c r="K143" s="220">
        <f>H142</f>
        <v>0</v>
      </c>
      <c r="L143" s="219"/>
    </row>
    <row r="144" spans="1:12" ht="12.75" customHeight="1">
      <c r="A144" s="206"/>
      <c r="B144" s="117">
        <v>35</v>
      </c>
      <c r="C144" s="118" t="str">
        <f>VLOOKUP($B144,Startlist!$B:$H,2,FALSE)</f>
        <v>MV7</v>
      </c>
      <c r="D144" s="210" t="str">
        <f>VLOOKUP($B144,Startlist!$B:$H,3,FALSE)</f>
        <v>Harri Rodendau</v>
      </c>
      <c r="E144" s="210" t="str">
        <f>VLOOKUP($B144,Startlist!$B:$H,4,FALSE)</f>
        <v>Andrus Toom</v>
      </c>
      <c r="F144" s="118" t="str">
        <f>VLOOKUP($B144,Startlist!$B:$H,5,FALSE)</f>
        <v>EST</v>
      </c>
      <c r="G144" s="210" t="str">
        <f>VLOOKUP($B144,Startlist!$B:$H,7,FALSE)</f>
        <v>Ford Escort MK 2</v>
      </c>
      <c r="H144" s="221">
        <f>IF(ISERROR(VLOOKUP(L144,'Champ Classes'!J:K,2,FALSE)),0,VLOOKUP(L144,'Champ Classes'!J:K,2,FALSE))</f>
        <v>0</v>
      </c>
      <c r="I144" s="216">
        <f>A142</f>
        <v>0</v>
      </c>
      <c r="J144" s="217">
        <v>3</v>
      </c>
      <c r="K144" s="220">
        <f>H142</f>
        <v>0</v>
      </c>
      <c r="L144" s="219">
        <f ca="1">IF(C144="MV1",INDIRECT("'EE Champ'!"&amp;ADDRESS(MATCH(VALUE(B144),'EE Champ'!C:C,0),1)),INDIRECT("'EE Champ'!"&amp;ADDRESS(MATCH(VALUE(B144),'EE Champ'!C:C,0),2)))</f>
        <v>0</v>
      </c>
    </row>
    <row r="145" spans="1:12" ht="12.75" customHeight="1">
      <c r="A145" s="206"/>
      <c r="B145" s="117"/>
      <c r="C145" s="118"/>
      <c r="D145" s="113"/>
      <c r="E145" s="113"/>
      <c r="F145" s="118"/>
      <c r="G145" s="210"/>
      <c r="H145" s="203"/>
      <c r="I145" s="216">
        <f>A142</f>
        <v>0</v>
      </c>
      <c r="J145" s="217">
        <v>20</v>
      </c>
      <c r="K145" s="220">
        <f>H142</f>
        <v>0</v>
      </c>
      <c r="L145" s="219"/>
    </row>
    <row r="146" spans="1:12" ht="12.75" customHeight="1">
      <c r="A146" s="211"/>
      <c r="B146" s="212" t="str">
        <f>VLOOKUP($B148,Startlist!$B:$H,6,FALSE)</f>
        <v>PIHTLA RT</v>
      </c>
      <c r="C146" s="213"/>
      <c r="D146" s="214"/>
      <c r="E146" s="214"/>
      <c r="F146" s="213"/>
      <c r="G146" s="215"/>
      <c r="H146" s="230">
        <f>IF(ISERROR(LARGE(H148:H149,1)),0,LARGE(H148:H149,1))+IF(ISERROR(LARGE(H148:H149,2)),0,LARGE(H148:H149,2))+IF(ISERROR(LARGE(H148:H149,3)),0,LARGE(H148:H149,3))</f>
        <v>0</v>
      </c>
      <c r="I146" s="216">
        <f>A146</f>
        <v>0</v>
      </c>
      <c r="J146" s="217">
        <v>1</v>
      </c>
      <c r="K146" s="218">
        <f>H146</f>
        <v>0</v>
      </c>
      <c r="L146" s="219"/>
    </row>
    <row r="147" spans="1:12" ht="12.75" customHeight="1">
      <c r="A147" s="206"/>
      <c r="B147" s="117"/>
      <c r="C147" s="118"/>
      <c r="D147" s="113"/>
      <c r="E147" s="113"/>
      <c r="F147" s="118"/>
      <c r="G147" s="210"/>
      <c r="H147" s="203"/>
      <c r="I147" s="216">
        <f>A146</f>
        <v>0</v>
      </c>
      <c r="J147" s="217">
        <v>2</v>
      </c>
      <c r="K147" s="220">
        <f>H146</f>
        <v>0</v>
      </c>
      <c r="L147" s="219"/>
    </row>
    <row r="148" spans="1:12" ht="12.75" customHeight="1">
      <c r="A148" s="206"/>
      <c r="B148" s="117">
        <v>34</v>
      </c>
      <c r="C148" s="118" t="str">
        <f>VLOOKUP($B148,Startlist!$B:$H,2,FALSE)</f>
        <v>MV6</v>
      </c>
      <c r="D148" s="210" t="str">
        <f>VLOOKUP($B148,Startlist!$B:$H,3,FALSE)</f>
        <v>Karl Jalakas</v>
      </c>
      <c r="E148" s="210" t="str">
        <f>VLOOKUP($B148,Startlist!$B:$H,4,FALSE)</f>
        <v>Janek Kundrats</v>
      </c>
      <c r="F148" s="118" t="str">
        <f>VLOOKUP($B148,Startlist!$B:$H,5,FALSE)</f>
        <v>EST</v>
      </c>
      <c r="G148" s="210" t="str">
        <f>VLOOKUP($B148,Startlist!$B:$H,7,FALSE)</f>
        <v>BMW M3</v>
      </c>
      <c r="H148" s="221">
        <f>IF(ISERROR(VLOOKUP(L148,'Champ Classes'!J:K,2,FALSE)),0,VLOOKUP(L148,'Champ Classes'!J:K,2,FALSE))</f>
        <v>0</v>
      </c>
      <c r="I148" s="216">
        <f>A146</f>
        <v>0</v>
      </c>
      <c r="J148" s="217">
        <v>3</v>
      </c>
      <c r="K148" s="220">
        <f>H146</f>
        <v>0</v>
      </c>
      <c r="L148" s="219">
        <f ca="1">IF(C148="MV1",INDIRECT("'EE Champ'!"&amp;ADDRESS(MATCH(VALUE(B148),'EE Champ'!C:C,0),1)),INDIRECT("'EE Champ'!"&amp;ADDRESS(MATCH(VALUE(B148),'EE Champ'!C:C,0),2)))</f>
        <v>0</v>
      </c>
    </row>
    <row r="149" spans="1:12" ht="12.75" customHeight="1">
      <c r="A149" s="206"/>
      <c r="B149" s="117">
        <v>48</v>
      </c>
      <c r="C149" s="118" t="str">
        <f>VLOOKUP($B149,Startlist!$B:$H,2,FALSE)</f>
        <v>MV6</v>
      </c>
      <c r="D149" s="210" t="str">
        <f>VLOOKUP($B149,Startlist!$B:$H,3,FALSE)</f>
        <v>Kristo Kruuser</v>
      </c>
      <c r="E149" s="210" t="str">
        <f>VLOOKUP($B149,Startlist!$B:$H,4,FALSE)</f>
        <v>Priit Kruuser</v>
      </c>
      <c r="F149" s="118" t="str">
        <f>VLOOKUP($B149,Startlist!$B:$H,5,FALSE)</f>
        <v>EST</v>
      </c>
      <c r="G149" s="210" t="str">
        <f>VLOOKUP($B149,Startlist!$B:$H,7,FALSE)</f>
        <v>BMW M3</v>
      </c>
      <c r="H149" s="221">
        <f>IF(ISERROR(VLOOKUP(L149,'Champ Classes'!J:K,2,FALSE)),0,VLOOKUP(L149,'Champ Classes'!J:K,2,FALSE))</f>
        <v>0</v>
      </c>
      <c r="I149" s="216">
        <f>A146</f>
        <v>0</v>
      </c>
      <c r="J149" s="217">
        <v>4</v>
      </c>
      <c r="K149" s="220">
        <f>H146</f>
        <v>0</v>
      </c>
      <c r="L149" s="219">
        <f ca="1">IF(C149="MV1",INDIRECT("'EE Champ'!"&amp;ADDRESS(MATCH(VALUE(B149),'EE Champ'!C:C,0),1)),INDIRECT("'EE Champ'!"&amp;ADDRESS(MATCH(VALUE(B149),'EE Champ'!C:C,0),2)))</f>
        <v>0</v>
      </c>
    </row>
    <row r="150" spans="1:12" ht="12.75" customHeight="1">
      <c r="A150" s="206"/>
      <c r="B150" s="117"/>
      <c r="C150" s="118"/>
      <c r="D150" s="113"/>
      <c r="E150" s="113"/>
      <c r="F150" s="118"/>
      <c r="G150" s="210"/>
      <c r="H150" s="203"/>
      <c r="I150" s="216">
        <f>A146</f>
        <v>0</v>
      </c>
      <c r="J150" s="217">
        <v>20</v>
      </c>
      <c r="K150" s="220">
        <f>H146</f>
        <v>0</v>
      </c>
      <c r="L150" s="219"/>
    </row>
    <row r="151" spans="1:12" ht="12.75" customHeight="1">
      <c r="A151" s="211"/>
      <c r="B151" s="212" t="str">
        <f>VLOOKUP($B153,Startlist!$B:$H,6,FALSE)</f>
        <v>SAR-TECH MOTORSPORT</v>
      </c>
      <c r="C151" s="213"/>
      <c r="D151" s="214"/>
      <c r="E151" s="214"/>
      <c r="F151" s="213"/>
      <c r="G151" s="215"/>
      <c r="H151" s="230">
        <f>IF(ISERROR(LARGE(H153:H153,1)),0,LARGE(H153:H153,1))+IF(ISERROR(LARGE(H153:H153,2)),0,LARGE(H153:H153,2))+IF(ISERROR(LARGE(H153:H153,3)),0,LARGE(H153:H153,3))</f>
        <v>0</v>
      </c>
      <c r="I151" s="216">
        <f>A151</f>
        <v>0</v>
      </c>
      <c r="J151" s="217">
        <v>1</v>
      </c>
      <c r="K151" s="218">
        <f>H151</f>
        <v>0</v>
      </c>
      <c r="L151" s="219"/>
    </row>
    <row r="152" spans="1:12" ht="12.75" customHeight="1">
      <c r="A152" s="206"/>
      <c r="B152" s="117"/>
      <c r="C152" s="118"/>
      <c r="D152" s="113"/>
      <c r="E152" s="113"/>
      <c r="F152" s="118"/>
      <c r="G152" s="210"/>
      <c r="H152" s="203"/>
      <c r="I152" s="216">
        <f>A151</f>
        <v>0</v>
      </c>
      <c r="J152" s="217">
        <v>2</v>
      </c>
      <c r="K152" s="220">
        <f>H151</f>
        <v>0</v>
      </c>
      <c r="L152" s="219"/>
    </row>
    <row r="153" spans="1:12" ht="12.75" customHeight="1">
      <c r="A153" s="206"/>
      <c r="B153" s="117">
        <v>43</v>
      </c>
      <c r="C153" s="118" t="str">
        <f>VLOOKUP($B153,Startlist!$B:$H,2,FALSE)</f>
        <v>MV6</v>
      </c>
      <c r="D153" s="210" t="str">
        <f>VLOOKUP($B153,Startlist!$B:$H,3,FALSE)</f>
        <v>Lembit Soe</v>
      </c>
      <c r="E153" s="210" t="str">
        <f>VLOOKUP($B153,Startlist!$B:$H,4,FALSE)</f>
        <v>Imre Kuusk</v>
      </c>
      <c r="F153" s="118" t="str">
        <f>VLOOKUP($B153,Startlist!$B:$H,5,FALSE)</f>
        <v>EST</v>
      </c>
      <c r="G153" s="210" t="str">
        <f>VLOOKUP($B153,Startlist!$B:$H,7,FALSE)</f>
        <v>Toyota Starlet</v>
      </c>
      <c r="H153" s="221">
        <f>IF(ISERROR(VLOOKUP(L153,'Champ Classes'!J:K,2,FALSE)),0,VLOOKUP(L153,'Champ Classes'!J:K,2,FALSE))</f>
        <v>0</v>
      </c>
      <c r="I153" s="216">
        <f>A151</f>
        <v>0</v>
      </c>
      <c r="J153" s="217">
        <v>3</v>
      </c>
      <c r="K153" s="220">
        <f>H151</f>
        <v>0</v>
      </c>
      <c r="L153" s="219">
        <f ca="1">IF(C153="MV1",INDIRECT("'EE Champ'!"&amp;ADDRESS(MATCH(VALUE(B153),'EE Champ'!C:C,0),1)),INDIRECT("'EE Champ'!"&amp;ADDRESS(MATCH(VALUE(B153),'EE Champ'!C:C,0),2)))</f>
        <v>0</v>
      </c>
    </row>
    <row r="154" spans="1:12" ht="12.75" customHeight="1">
      <c r="A154" s="206"/>
      <c r="B154" s="117"/>
      <c r="C154" s="118"/>
      <c r="D154" s="113"/>
      <c r="E154" s="113"/>
      <c r="F154" s="118"/>
      <c r="G154" s="210"/>
      <c r="H154" s="203"/>
      <c r="I154" s="216">
        <f>A151</f>
        <v>0</v>
      </c>
      <c r="J154" s="217">
        <v>20</v>
      </c>
      <c r="K154" s="220">
        <f>H151</f>
        <v>0</v>
      </c>
      <c r="L154" s="219"/>
    </row>
    <row r="155" spans="1:12" ht="12.75" customHeight="1">
      <c r="A155" s="211"/>
      <c r="B155" s="212" t="str">
        <f>VLOOKUP($B157,Startlist!$B:$H,6,FALSE)</f>
        <v>SK VILLU</v>
      </c>
      <c r="C155" s="213"/>
      <c r="D155" s="214"/>
      <c r="E155" s="214"/>
      <c r="F155" s="213"/>
      <c r="G155" s="215"/>
      <c r="H155" s="230">
        <f>IF(ISERROR(LARGE(H157:H157,1)),0,LARGE(H157:H157,1))+IF(ISERROR(LARGE(H157:H157,2)),0,LARGE(H157:H157,2))+IF(ISERROR(LARGE(H157:H157,3)),0,LARGE(H157:H157,3))</f>
        <v>0</v>
      </c>
      <c r="I155" s="216">
        <f>A155</f>
        <v>0</v>
      </c>
      <c r="J155" s="217">
        <v>1</v>
      </c>
      <c r="K155" s="218">
        <f>H155</f>
        <v>0</v>
      </c>
      <c r="L155" s="219"/>
    </row>
    <row r="156" spans="1:12" ht="12.75" customHeight="1">
      <c r="A156" s="206"/>
      <c r="B156" s="117"/>
      <c r="C156" s="118"/>
      <c r="D156" s="113"/>
      <c r="E156" s="113"/>
      <c r="F156" s="118"/>
      <c r="G156" s="210"/>
      <c r="H156" s="203"/>
      <c r="I156" s="216">
        <f>A155</f>
        <v>0</v>
      </c>
      <c r="J156" s="217">
        <v>2</v>
      </c>
      <c r="K156" s="220">
        <f>H155</f>
        <v>0</v>
      </c>
      <c r="L156" s="219"/>
    </row>
    <row r="157" spans="1:12" ht="12.75" customHeight="1">
      <c r="A157" s="206"/>
      <c r="B157" s="117">
        <v>66</v>
      </c>
      <c r="C157" s="118" t="str">
        <f>VLOOKUP($B157,Startlist!$B:$H,2,FALSE)</f>
        <v>MV9</v>
      </c>
      <c r="D157" s="210" t="str">
        <f>VLOOKUP($B157,Startlist!$B:$H,3,FALSE)</f>
        <v>Martin Kio</v>
      </c>
      <c r="E157" s="210" t="str">
        <f>VLOOKUP($B157,Startlist!$B:$H,4,FALSE)</f>
        <v>Jüri Lohk</v>
      </c>
      <c r="F157" s="118" t="str">
        <f>VLOOKUP($B157,Startlist!$B:$H,5,FALSE)</f>
        <v>EST</v>
      </c>
      <c r="G157" s="210" t="str">
        <f>VLOOKUP($B157,Startlist!$B:$H,7,FALSE)</f>
        <v>Gaz 51</v>
      </c>
      <c r="H157" s="221">
        <f>IF(ISERROR(VLOOKUP(L157,'Champ Classes'!J:K,2,FALSE)),0,VLOOKUP(L157,'Champ Classes'!J:K,2,FALSE))</f>
        <v>0</v>
      </c>
      <c r="I157" s="216">
        <f>A155</f>
        <v>0</v>
      </c>
      <c r="J157" s="217">
        <v>3</v>
      </c>
      <c r="K157" s="220">
        <f>H155</f>
        <v>0</v>
      </c>
      <c r="L157" s="219">
        <f ca="1">IF(C157="MV1",INDIRECT("'EE Champ'!"&amp;ADDRESS(MATCH(VALUE(B157),'EE Champ'!C:C,0),1)),INDIRECT("'EE Champ'!"&amp;ADDRESS(MATCH(VALUE(B157),'EE Champ'!C:C,0),2)))</f>
        <v>0</v>
      </c>
    </row>
    <row r="158" spans="1:12" ht="12.75" customHeight="1">
      <c r="A158" s="206"/>
      <c r="B158" s="117"/>
      <c r="C158" s="118"/>
      <c r="D158" s="113"/>
      <c r="E158" s="113"/>
      <c r="F158" s="118"/>
      <c r="G158" s="210"/>
      <c r="H158" s="203"/>
      <c r="I158" s="216">
        <f>A155</f>
        <v>0</v>
      </c>
      <c r="J158" s="217">
        <v>20</v>
      </c>
      <c r="K158" s="220">
        <f>H155</f>
        <v>0</v>
      </c>
      <c r="L158" s="219"/>
    </row>
    <row r="159" spans="1:12" ht="12.75" customHeight="1">
      <c r="A159" s="211"/>
      <c r="B159" s="212" t="str">
        <f>VLOOKUP($B161,Startlist!$B:$H,6,FALSE)</f>
        <v>STARTER ENERGY RACING</v>
      </c>
      <c r="C159" s="213"/>
      <c r="D159" s="214"/>
      <c r="E159" s="214"/>
      <c r="F159" s="213"/>
      <c r="G159" s="215"/>
      <c r="H159" s="230">
        <f>IF(ISERROR(LARGE(H161:H161,1)),0,LARGE(H161:H161,1))+IF(ISERROR(LARGE(H161:H161,2)),0,LARGE(H161:H161,2))+IF(ISERROR(LARGE(H161:H161,3)),0,LARGE(H161:H161,3))</f>
        <v>0</v>
      </c>
      <c r="I159" s="216">
        <f>A159</f>
        <v>0</v>
      </c>
      <c r="J159" s="217">
        <v>1</v>
      </c>
      <c r="K159" s="218">
        <f>H159</f>
        <v>0</v>
      </c>
      <c r="L159" s="219"/>
    </row>
    <row r="160" spans="1:12" ht="15">
      <c r="A160" s="206"/>
      <c r="B160" s="117"/>
      <c r="C160" s="118"/>
      <c r="D160" s="113"/>
      <c r="E160" s="113"/>
      <c r="F160" s="118"/>
      <c r="G160" s="210"/>
      <c r="H160" s="203"/>
      <c r="I160" s="216">
        <f>A159</f>
        <v>0</v>
      </c>
      <c r="J160" s="217">
        <v>2</v>
      </c>
      <c r="K160" s="220">
        <f>H159</f>
        <v>0</v>
      </c>
      <c r="L160" s="219"/>
    </row>
    <row r="161" spans="1:12" ht="15">
      <c r="A161" s="206"/>
      <c r="B161" s="117">
        <v>49</v>
      </c>
      <c r="C161" s="118" t="str">
        <f>VLOOKUP($B161,Startlist!$B:$H,2,FALSE)</f>
        <v>MV6</v>
      </c>
      <c r="D161" s="210" t="str">
        <f>VLOOKUP($B161,Startlist!$B:$H,3,FALSE)</f>
        <v>Tiit Põlluäär</v>
      </c>
      <c r="E161" s="210" t="str">
        <f>VLOOKUP($B161,Startlist!$B:$H,4,FALSE)</f>
        <v>Sander Kermik</v>
      </c>
      <c r="F161" s="118" t="str">
        <f>VLOOKUP($B161,Startlist!$B:$H,5,FALSE)</f>
        <v>EST</v>
      </c>
      <c r="G161" s="210" t="str">
        <f>VLOOKUP($B161,Startlist!$B:$H,7,FALSE)</f>
        <v>BMW M3</v>
      </c>
      <c r="H161" s="221">
        <f>IF(ISERROR(VLOOKUP(L161,'Champ Classes'!J:K,2,FALSE)),0,VLOOKUP(L161,'Champ Classes'!J:K,2,FALSE))</f>
        <v>0</v>
      </c>
      <c r="I161" s="216">
        <f>A159</f>
        <v>0</v>
      </c>
      <c r="J161" s="217">
        <v>3</v>
      </c>
      <c r="K161" s="220">
        <f>H159</f>
        <v>0</v>
      </c>
      <c r="L161" s="219">
        <f ca="1">IF(C161="MV1",INDIRECT("'EE Champ'!"&amp;ADDRESS(MATCH(VALUE(B161),'EE Champ'!C:C,0),1)),INDIRECT("'EE Champ'!"&amp;ADDRESS(MATCH(VALUE(B161),'EE Champ'!C:C,0),2)))</f>
        <v>0</v>
      </c>
    </row>
    <row r="162" spans="1:12" ht="15">
      <c r="A162" s="206"/>
      <c r="B162" s="117"/>
      <c r="C162" s="118"/>
      <c r="D162" s="113"/>
      <c r="E162" s="113"/>
      <c r="F162" s="118"/>
      <c r="G162" s="210"/>
      <c r="H162" s="203"/>
      <c r="I162" s="216">
        <f>A159</f>
        <v>0</v>
      </c>
      <c r="J162" s="217">
        <v>20</v>
      </c>
      <c r="K162" s="220">
        <f>H159</f>
        <v>0</v>
      </c>
      <c r="L162" s="219"/>
    </row>
    <row r="163" spans="1:12" ht="15.75">
      <c r="A163" s="211"/>
      <c r="B163" s="212" t="str">
        <f>VLOOKUP($B165,Startlist!$B:$H,6,FALSE)</f>
        <v>TIKKRI MOTORSPORT</v>
      </c>
      <c r="C163" s="213"/>
      <c r="D163" s="214"/>
      <c r="E163" s="214"/>
      <c r="F163" s="213"/>
      <c r="G163" s="215"/>
      <c r="H163" s="230">
        <f>IF(ISERROR(LARGE(H165:H165,1)),0,LARGE(H165:H165,1))+IF(ISERROR(LARGE(H165:H165,2)),0,LARGE(H165:H165,2))+IF(ISERROR(LARGE(H165:H165,3)),0,LARGE(H165:H165,3))</f>
        <v>0</v>
      </c>
      <c r="I163" s="216">
        <f>A163</f>
        <v>0</v>
      </c>
      <c r="J163" s="217">
        <v>1</v>
      </c>
      <c r="K163" s="218">
        <f>H163</f>
        <v>0</v>
      </c>
      <c r="L163" s="219"/>
    </row>
    <row r="164" spans="1:12" ht="15">
      <c r="A164" s="206"/>
      <c r="B164" s="117"/>
      <c r="C164" s="118"/>
      <c r="D164" s="113"/>
      <c r="E164" s="113"/>
      <c r="F164" s="118"/>
      <c r="G164" s="210"/>
      <c r="H164" s="203"/>
      <c r="I164" s="216">
        <f>A163</f>
        <v>0</v>
      </c>
      <c r="J164" s="217">
        <v>2</v>
      </c>
      <c r="K164" s="220">
        <f>H163</f>
        <v>0</v>
      </c>
      <c r="L164" s="219"/>
    </row>
    <row r="165" spans="1:12" ht="15">
      <c r="A165" s="206"/>
      <c r="B165" s="117">
        <v>22</v>
      </c>
      <c r="C165" s="118" t="str">
        <f>VLOOKUP($B165,Startlist!$B:$H,2,FALSE)</f>
        <v>MV7</v>
      </c>
      <c r="D165" s="210" t="str">
        <f>VLOOKUP($B165,Startlist!$B:$H,3,FALSE)</f>
        <v>Joonas Palmisto</v>
      </c>
      <c r="E165" s="210" t="str">
        <f>VLOOKUP($B165,Startlist!$B:$H,4,FALSE)</f>
        <v>Jan Nõlvak</v>
      </c>
      <c r="F165" s="118" t="str">
        <f>VLOOKUP($B165,Startlist!$B:$H,5,FALSE)</f>
        <v>EST</v>
      </c>
      <c r="G165" s="210" t="str">
        <f>VLOOKUP($B165,Startlist!$B:$H,7,FALSE)</f>
        <v>VW Golf 2</v>
      </c>
      <c r="H165" s="221">
        <f>IF(ISERROR(VLOOKUP(L165,'Champ Classes'!J:K,2,FALSE)),0,VLOOKUP(L165,'Champ Classes'!J:K,2,FALSE))</f>
        <v>0</v>
      </c>
      <c r="I165" s="216">
        <f>A163</f>
        <v>0</v>
      </c>
      <c r="J165" s="217">
        <v>3</v>
      </c>
      <c r="K165" s="220">
        <f>H163</f>
        <v>0</v>
      </c>
      <c r="L165" s="219">
        <f ca="1">IF(C165="MV1",INDIRECT("'EE Champ'!"&amp;ADDRESS(MATCH(VALUE(B165),'EE Champ'!C:C,0),1)),INDIRECT("'EE Champ'!"&amp;ADDRESS(MATCH(VALUE(B165),'EE Champ'!C:C,0),2)))</f>
        <v>0</v>
      </c>
    </row>
    <row r="166" spans="1:12" ht="15">
      <c r="A166" s="206"/>
      <c r="B166" s="117"/>
      <c r="C166" s="118"/>
      <c r="D166" s="113"/>
      <c r="E166" s="113"/>
      <c r="F166" s="118"/>
      <c r="G166" s="210"/>
      <c r="H166" s="203"/>
      <c r="I166" s="216">
        <f>A163</f>
        <v>0</v>
      </c>
      <c r="J166" s="217">
        <v>20</v>
      </c>
      <c r="K166" s="220">
        <f>H163</f>
        <v>0</v>
      </c>
      <c r="L166" s="219"/>
    </row>
  </sheetData>
  <sheetProtection/>
  <mergeCells count="4">
    <mergeCell ref="A1:G1"/>
    <mergeCell ref="I1:J1"/>
    <mergeCell ref="A2:G2"/>
    <mergeCell ref="A3:G3"/>
  </mergeCells>
  <printOptions/>
  <pageMargins left="0" right="0" top="0.7480314960629921" bottom="0.7480314960629921" header="0" footer="0"/>
  <pageSetup horizontalDpi="600" verticalDpi="600" orientation="portrait" paperSize="9" r:id="rId1"/>
  <rowBreaks count="2" manualBreakCount="2">
    <brk id="54" max="7" man="1"/>
    <brk id="10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J70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2" width="6.00390625" style="17" customWidth="1"/>
    <col min="3" max="3" width="6.00390625" style="158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4"/>
      <c r="B1" s="184"/>
      <c r="C1" s="90"/>
      <c r="D1" s="30"/>
      <c r="E1" s="30"/>
      <c r="F1" s="159"/>
      <c r="G1" s="30"/>
      <c r="H1" s="30"/>
      <c r="I1" s="43"/>
    </row>
    <row r="2" spans="1:9" ht="15" customHeight="1">
      <c r="A2" s="293" t="str">
        <f>Startlist!A1</f>
        <v>Paide Ralli 2022</v>
      </c>
      <c r="B2" s="293"/>
      <c r="C2" s="294"/>
      <c r="D2" s="294"/>
      <c r="E2" s="294"/>
      <c r="F2" s="294"/>
      <c r="G2" s="294"/>
      <c r="H2" s="294"/>
      <c r="I2" s="294"/>
    </row>
    <row r="3" spans="1:9" ht="15">
      <c r="A3" s="295" t="str">
        <f>Startlist!$A2</f>
        <v>16.-17. september 2022</v>
      </c>
      <c r="B3" s="295"/>
      <c r="C3" s="295"/>
      <c r="D3" s="295"/>
      <c r="E3" s="295"/>
      <c r="F3" s="295"/>
      <c r="G3" s="295"/>
      <c r="H3" s="295"/>
      <c r="I3" s="295"/>
    </row>
    <row r="4" spans="1:9" ht="15">
      <c r="A4" s="295" t="str">
        <f>Startlist!$A3</f>
        <v>Paide</v>
      </c>
      <c r="B4" s="295"/>
      <c r="C4" s="295"/>
      <c r="D4" s="295"/>
      <c r="E4" s="295"/>
      <c r="F4" s="295"/>
      <c r="G4" s="295"/>
      <c r="H4" s="295"/>
      <c r="I4" s="295"/>
    </row>
    <row r="5" spans="1:9" ht="15" customHeight="1">
      <c r="A5" s="184"/>
      <c r="B5" s="184"/>
      <c r="C5" s="90"/>
      <c r="D5" s="152"/>
      <c r="E5" s="30"/>
      <c r="F5" s="30"/>
      <c r="G5" s="30"/>
      <c r="H5" s="30"/>
      <c r="I5" s="44"/>
    </row>
    <row r="6" spans="1:10" ht="15.75" customHeight="1">
      <c r="A6" s="275" t="s">
        <v>318</v>
      </c>
      <c r="B6" s="113"/>
      <c r="D6" s="118"/>
      <c r="E6" s="113"/>
      <c r="F6" s="113"/>
      <c r="G6" s="113"/>
      <c r="H6" s="113"/>
      <c r="I6" s="117"/>
      <c r="J6" s="76"/>
    </row>
    <row r="7" spans="1:10" ht="12.75">
      <c r="A7" s="226" t="s">
        <v>213</v>
      </c>
      <c r="B7" s="227" t="s">
        <v>214</v>
      </c>
      <c r="C7" s="227" t="s">
        <v>58</v>
      </c>
      <c r="D7" s="92"/>
      <c r="E7" s="93" t="s">
        <v>46</v>
      </c>
      <c r="F7" s="92"/>
      <c r="G7" s="94" t="s">
        <v>55</v>
      </c>
      <c r="H7" s="91" t="s">
        <v>54</v>
      </c>
      <c r="I7" s="229" t="s">
        <v>48</v>
      </c>
      <c r="J7" s="76"/>
    </row>
    <row r="8" spans="1:10" ht="15" customHeight="1">
      <c r="A8" s="95">
        <v>1</v>
      </c>
      <c r="B8" s="225">
        <f>COUNTIF($D$1:D7,D8)+1</f>
        <v>1</v>
      </c>
      <c r="C8" s="127">
        <v>1</v>
      </c>
      <c r="D8" s="96" t="str">
        <f>IF(VLOOKUP($C8,'Champ Classes'!$A:$F,2,FALSE)="","",VLOOKUP($C8,'Champ Classes'!$A:$F,2,FALSE))</f>
        <v>EMV2</v>
      </c>
      <c r="E8" s="97" t="str">
        <f>CONCATENATE(VLOOKUP(C8,Startlist!B:H,3,FALSE)," / ",VLOOKUP(C8,Startlist!B:H,4,FALSE))</f>
        <v>Gregor Jeets / Timo Taniel</v>
      </c>
      <c r="F8" s="98" t="str">
        <f>VLOOKUP(C8,Startlist!B:F,5,FALSE)</f>
        <v>EST</v>
      </c>
      <c r="G8" s="97" t="str">
        <f>VLOOKUP(C8,Startlist!B:H,7,FALSE)</f>
        <v>Skoda Fabia Rally2 Evo</v>
      </c>
      <c r="H8" s="97" t="str">
        <f>VLOOKUP(C8,Startlist!B:H,6,FALSE)</f>
        <v>TEHASE AUTO</v>
      </c>
      <c r="I8" s="228" t="str">
        <f>IF(VLOOKUP(C8,Results!B:O,12,FALSE)="","Retired",VLOOKUP(C8,Results!B:O,12,FALSE))</f>
        <v> 4.18,2</v>
      </c>
      <c r="J8" s="155"/>
    </row>
    <row r="9" spans="1:10" ht="15" customHeight="1">
      <c r="A9" s="95">
        <f>A8+1</f>
        <v>2</v>
      </c>
      <c r="B9" s="225">
        <f>COUNTIF($D$1:D8,D9)+1</f>
        <v>1</v>
      </c>
      <c r="C9" s="127">
        <v>3</v>
      </c>
      <c r="D9" s="96" t="str">
        <f>IF(VLOOKUP($C9,'Champ Classes'!$A:$F,2,FALSE)="","",VLOOKUP($C9,'Champ Classes'!$A:$F,2,FALSE))</f>
        <v>EMV5</v>
      </c>
      <c r="E9" s="97" t="str">
        <f>CONCATENATE(VLOOKUP(C9,Startlist!B:H,3,FALSE)," / ",VLOOKUP(C9,Startlist!B:H,4,FALSE))</f>
        <v>Timmu Kõrge / Erki Pints</v>
      </c>
      <c r="F9" s="98" t="str">
        <f>VLOOKUP(C9,Startlist!B:F,5,FALSE)</f>
        <v>EST</v>
      </c>
      <c r="G9" s="97" t="str">
        <f>VLOOKUP(C9,Startlist!B:H,7,FALSE)</f>
        <v>Mitsubishi Lancer Evo 10</v>
      </c>
      <c r="H9" s="97" t="str">
        <f>VLOOKUP(C9,Startlist!B:H,6,FALSE)</f>
        <v>KUPATAMA MOTORSPORT</v>
      </c>
      <c r="I9" s="228" t="str">
        <f>IF(VLOOKUP(C9,Results!B:O,12,FALSE)="","Retired",VLOOKUP(C9,Results!B:O,12,FALSE))</f>
        <v> 4.23,3</v>
      </c>
      <c r="J9" s="155"/>
    </row>
    <row r="10" spans="1:10" ht="15" customHeight="1">
      <c r="A10" s="95">
        <f aca="true" t="shared" si="0" ref="A10:A50">A9+1</f>
        <v>3</v>
      </c>
      <c r="B10" s="225">
        <f>COUNTIF($D$1:D9,D10)+1</f>
        <v>2</v>
      </c>
      <c r="C10" s="127">
        <v>4</v>
      </c>
      <c r="D10" s="96" t="str">
        <f>IF(VLOOKUP($C10,'Champ Classes'!$A:$F,2,FALSE)="","",VLOOKUP($C10,'Champ Classes'!$A:$F,2,FALSE))</f>
        <v>EMV5</v>
      </c>
      <c r="E10" s="97" t="str">
        <f>CONCATENATE(VLOOKUP(C10,Startlist!B:H,3,FALSE)," / ",VLOOKUP(C10,Startlist!B:H,4,FALSE))</f>
        <v>Allan Popov / Aleksander Prõttsikov</v>
      </c>
      <c r="F10" s="98" t="str">
        <f>VLOOKUP(C10,Startlist!B:F,5,FALSE)</f>
        <v>EST</v>
      </c>
      <c r="G10" s="97" t="str">
        <f>VLOOKUP(C10,Startlist!B:H,7,FALSE)</f>
        <v>Mitsubishi Lancer Evo</v>
      </c>
      <c r="H10" s="97" t="str">
        <f>VLOOKUP(C10,Startlist!B:H,6,FALSE)</f>
        <v>KUPATAMA MOTORSPORT</v>
      </c>
      <c r="I10" s="228" t="str">
        <f>IF(VLOOKUP(C10,Results!B:O,12,FALSE)="","Retired",VLOOKUP(C10,Results!B:O,12,FALSE))</f>
        <v> 4.29,1</v>
      </c>
      <c r="J10" s="155"/>
    </row>
    <row r="11" spans="1:10" ht="15" customHeight="1">
      <c r="A11" s="95">
        <f t="shared" si="0"/>
        <v>4</v>
      </c>
      <c r="B11" s="225">
        <f>COUNTIF($D$1:D10,D11)+1</f>
        <v>1</v>
      </c>
      <c r="C11" s="127">
        <v>10</v>
      </c>
      <c r="D11" s="96" t="str">
        <f>IF(VLOOKUP($C11,'Champ Classes'!$A:$F,2,FALSE)="","",VLOOKUP($C11,'Champ Classes'!$A:$F,2,FALSE))</f>
        <v>EMV3</v>
      </c>
      <c r="E11" s="97" t="str">
        <f>CONCATENATE(VLOOKUP(C11,Startlist!B:H,3,FALSE)," / ",VLOOKUP(C11,Startlist!B:H,4,FALSE))</f>
        <v>Kaspar Kasari / Rainis Raidma</v>
      </c>
      <c r="F11" s="98" t="str">
        <f>VLOOKUP(C11,Startlist!B:F,5,FALSE)</f>
        <v>EST</v>
      </c>
      <c r="G11" s="97" t="str">
        <f>VLOOKUP(C11,Startlist!B:H,7,FALSE)</f>
        <v>Ford Fiesta Rally3</v>
      </c>
      <c r="H11" s="97" t="str">
        <f>VLOOKUP(C11,Startlist!B:H,6,FALSE)</f>
        <v>OT RACING</v>
      </c>
      <c r="I11" s="228" t="str">
        <f>IF(VLOOKUP(C11,Results!B:O,12,FALSE)="","Retired",VLOOKUP(C11,Results!B:O,12,FALSE))</f>
        <v> 4.32,2</v>
      </c>
      <c r="J11" s="155"/>
    </row>
    <row r="12" spans="1:10" ht="15" customHeight="1">
      <c r="A12" s="95">
        <f t="shared" si="0"/>
        <v>5</v>
      </c>
      <c r="B12" s="225">
        <f>COUNTIF($D$1:D11,D12)+1</f>
        <v>1</v>
      </c>
      <c r="C12" s="127">
        <v>12</v>
      </c>
      <c r="D12" s="96" t="str">
        <f>IF(VLOOKUP($C12,'Champ Classes'!$A:$F,2,FALSE)="","",VLOOKUP($C12,'Champ Classes'!$A:$F,2,FALSE))</f>
        <v>EMV1</v>
      </c>
      <c r="E12" s="97" t="str">
        <f>CONCATENATE(VLOOKUP(C12,Startlist!B:H,3,FALSE)," / ",VLOOKUP(C12,Startlist!B:H,4,FALSE))</f>
        <v>Margus Murakas / Rainis Nagel</v>
      </c>
      <c r="F12" s="98" t="str">
        <f>VLOOKUP(C12,Startlist!B:F,5,FALSE)</f>
        <v>EST</v>
      </c>
      <c r="G12" s="97" t="str">
        <f>VLOOKUP(C12,Startlist!B:H,7,FALSE)</f>
        <v>Audi S1</v>
      </c>
      <c r="H12" s="97" t="str">
        <f>VLOOKUP(C12,Startlist!B:H,6,FALSE)</f>
        <v>MURAKAS RACING</v>
      </c>
      <c r="I12" s="228" t="str">
        <f>IF(VLOOKUP(C12,Results!B:O,12,FALSE)="","Retired",VLOOKUP(C12,Results!B:O,12,FALSE))</f>
        <v> 4.32,9</v>
      </c>
      <c r="J12" s="155"/>
    </row>
    <row r="13" spans="1:10" ht="15" customHeight="1">
      <c r="A13" s="95">
        <f t="shared" si="0"/>
        <v>6</v>
      </c>
      <c r="B13" s="225">
        <f>COUNTIF($D$1:D12,D13)+1</f>
        <v>1</v>
      </c>
      <c r="C13" s="127">
        <v>20</v>
      </c>
      <c r="D13" s="96" t="str">
        <f>IF(VLOOKUP($C13,'Champ Classes'!$A:$F,2,FALSE)="","",VLOOKUP($C13,'Champ Classes'!$A:$F,2,FALSE))</f>
        <v>EMV4</v>
      </c>
      <c r="E13" s="97" t="str">
        <f>CONCATENATE(VLOOKUP(C13,Startlist!B:H,3,FALSE)," / ",VLOOKUP(C13,Startlist!B:H,4,FALSE))</f>
        <v>Jaspar Vaher / Marti Halling</v>
      </c>
      <c r="F13" s="98" t="str">
        <f>VLOOKUP(C13,Startlist!B:F,5,FALSE)</f>
        <v>EST</v>
      </c>
      <c r="G13" s="97" t="str">
        <f>VLOOKUP(C13,Startlist!B:H,7,FALSE)</f>
        <v>Ford Fiesta Rally4</v>
      </c>
      <c r="H13" s="97" t="str">
        <f>VLOOKUP(C13,Startlist!B:H,6,FALSE)</f>
        <v>CKR ESTONIA</v>
      </c>
      <c r="I13" s="228" t="str">
        <f>IF(VLOOKUP(C13,Results!B:O,12,FALSE)="","Retired",VLOOKUP(C13,Results!B:O,12,FALSE))</f>
        <v> 4.32,9</v>
      </c>
      <c r="J13" s="155"/>
    </row>
    <row r="14" spans="1:10" ht="15" customHeight="1">
      <c r="A14" s="95">
        <f t="shared" si="0"/>
        <v>7</v>
      </c>
      <c r="B14" s="225">
        <f>COUNTIF($D$1:D13,D14)+1</f>
        <v>3</v>
      </c>
      <c r="C14" s="127">
        <v>9</v>
      </c>
      <c r="D14" s="96" t="str">
        <f>IF(VLOOKUP($C14,'Champ Classes'!$A:$F,2,FALSE)="","",VLOOKUP($C14,'Champ Classes'!$A:$F,2,FALSE))</f>
        <v>EMV5</v>
      </c>
      <c r="E14" s="97" t="str">
        <f>CONCATENATE(VLOOKUP(C14,Startlist!B:H,3,FALSE)," / ",VLOOKUP(C14,Startlist!B:H,4,FALSE))</f>
        <v>Edgars Balodis / Maksims Juzikevics</v>
      </c>
      <c r="F14" s="98" t="str">
        <f>VLOOKUP(C14,Startlist!B:F,5,FALSE)</f>
        <v>EST / LVA</v>
      </c>
      <c r="G14" s="97" t="str">
        <f>VLOOKUP(C14,Startlist!B:H,7,FALSE)</f>
        <v>Mitsubishi Lancer Evo 8</v>
      </c>
      <c r="H14" s="97" t="str">
        <f>VLOOKUP(C14,Startlist!B:H,6,FALSE)</f>
        <v>A1M MOTORSPORT</v>
      </c>
      <c r="I14" s="228" t="str">
        <f>IF(VLOOKUP(C14,Results!B:O,12,FALSE)="","Retired",VLOOKUP(C14,Results!B:O,12,FALSE))</f>
        <v> 4.33,8</v>
      </c>
      <c r="J14" s="155"/>
    </row>
    <row r="15" spans="1:10" ht="15" customHeight="1">
      <c r="A15" s="95">
        <f t="shared" si="0"/>
        <v>8</v>
      </c>
      <c r="B15" s="225">
        <f>COUNTIF($D$1:D14,D15)+1</f>
        <v>1</v>
      </c>
      <c r="C15" s="127">
        <v>30</v>
      </c>
      <c r="D15" s="96" t="str">
        <f>IF(VLOOKUP($C15,'Champ Classes'!$A:$F,2,FALSE)="","",VLOOKUP($C15,'Champ Classes'!$A:$F,2,FALSE))</f>
        <v>EMV6</v>
      </c>
      <c r="E15" s="97" t="str">
        <f>CONCATENATE(VLOOKUP(C15,Startlist!B:H,3,FALSE)," / ",VLOOKUP(C15,Startlist!B:H,4,FALSE))</f>
        <v>Taavi Niinemets / Esko Allika</v>
      </c>
      <c r="F15" s="98" t="str">
        <f>VLOOKUP(C15,Startlist!B:F,5,FALSE)</f>
        <v>EST</v>
      </c>
      <c r="G15" s="97" t="str">
        <f>VLOOKUP(C15,Startlist!B:H,7,FALSE)</f>
        <v>BMW M3</v>
      </c>
      <c r="H15" s="97" t="str">
        <f>VLOOKUP(C15,Startlist!B:H,6,FALSE)</f>
        <v>JUURU TEHNIKAKLUBI</v>
      </c>
      <c r="I15" s="228" t="str">
        <f>IF(VLOOKUP(C15,Results!B:O,12,FALSE)="","Retired",VLOOKUP(C15,Results!B:O,12,FALSE))</f>
        <v> 4.34,7</v>
      </c>
      <c r="J15" s="155"/>
    </row>
    <row r="16" spans="1:10" ht="15" customHeight="1">
      <c r="A16" s="95">
        <f t="shared" si="0"/>
        <v>9</v>
      </c>
      <c r="B16" s="225">
        <f>COUNTIF($D$1:D15,D16)+1</f>
        <v>1</v>
      </c>
      <c r="C16" s="127">
        <v>37</v>
      </c>
      <c r="D16" s="96" t="str">
        <f>IF(VLOOKUP($C16,'Champ Classes'!$A:$F,2,FALSE)="","",VLOOKUP($C16,'Champ Classes'!$A:$F,2,FALSE))</f>
        <v>EMV7</v>
      </c>
      <c r="E16" s="97" t="str">
        <f>CONCATENATE(VLOOKUP(C16,Startlist!B:H,3,FALSE)," / ",VLOOKUP(C16,Startlist!B:H,4,FALSE))</f>
        <v>Romet Jürgenson / Siim Oja</v>
      </c>
      <c r="F16" s="98" t="str">
        <f>VLOOKUP(C16,Startlist!B:F,5,FALSE)</f>
        <v>EST</v>
      </c>
      <c r="G16" s="97" t="str">
        <f>VLOOKUP(C16,Startlist!B:H,7,FALSE)</f>
        <v>Honda Civic Type-R</v>
      </c>
      <c r="H16" s="97" t="str">
        <f>VLOOKUP(C16,Startlist!B:H,6,FALSE)</f>
        <v>PACE MOTORSPORT ESTONIA</v>
      </c>
      <c r="I16" s="228" t="str">
        <f>IF(VLOOKUP(C16,Results!B:O,12,FALSE)="","Retired",VLOOKUP(C16,Results!B:O,12,FALSE))</f>
        <v> 4.35,0</v>
      </c>
      <c r="J16" s="155"/>
    </row>
    <row r="17" spans="1:10" ht="15" customHeight="1">
      <c r="A17" s="95">
        <f t="shared" si="0"/>
        <v>10</v>
      </c>
      <c r="B17" s="225">
        <f>COUNTIF($D$1:D16,D17)+1</f>
        <v>2</v>
      </c>
      <c r="C17" s="127">
        <v>17</v>
      </c>
      <c r="D17" s="96" t="str">
        <f>IF(VLOOKUP($C17,'Champ Classes'!$A:$F,2,FALSE)="","",VLOOKUP($C17,'Champ Classes'!$A:$F,2,FALSE))</f>
        <v>EMV4</v>
      </c>
      <c r="E17" s="97" t="str">
        <f>CONCATENATE(VLOOKUP(C17,Startlist!B:H,3,FALSE)," / ",VLOOKUP(C17,Startlist!B:H,4,FALSE))</f>
        <v>Pranko Kõrgesaar / Ott Kuurberg</v>
      </c>
      <c r="F17" s="98" t="str">
        <f>VLOOKUP(C17,Startlist!B:F,5,FALSE)</f>
        <v>EST</v>
      </c>
      <c r="G17" s="97" t="str">
        <f>VLOOKUP(C17,Startlist!B:H,7,FALSE)</f>
        <v>Ford Fiesta Rally4</v>
      </c>
      <c r="H17" s="97" t="str">
        <f>VLOOKUP(C17,Startlist!B:H,6,FALSE)</f>
        <v>BTR RACING</v>
      </c>
      <c r="I17" s="228" t="str">
        <f>IF(VLOOKUP(C17,Results!B:O,12,FALSE)="","Retired",VLOOKUP(C17,Results!B:O,12,FALSE))</f>
        <v> 4.36,1</v>
      </c>
      <c r="J17" s="155"/>
    </row>
    <row r="18" spans="1:10" ht="15" customHeight="1">
      <c r="A18" s="95">
        <f t="shared" si="0"/>
        <v>11</v>
      </c>
      <c r="B18" s="225">
        <f>COUNTIF($D$1:D17,D18)+1</f>
        <v>3</v>
      </c>
      <c r="C18" s="127">
        <v>19</v>
      </c>
      <c r="D18" s="96" t="str">
        <f>IF(VLOOKUP($C18,'Champ Classes'!$A:$F,2,FALSE)="","",VLOOKUP($C18,'Champ Classes'!$A:$F,2,FALSE))</f>
        <v>EMV4</v>
      </c>
      <c r="E18" s="97" t="str">
        <f>CONCATENATE(VLOOKUP(C18,Startlist!B:H,3,FALSE)," / ",VLOOKUP(C18,Startlist!B:H,4,FALSE))</f>
        <v>Karl-Markus Sei / Martin Leotoots</v>
      </c>
      <c r="F18" s="98" t="str">
        <f>VLOOKUP(C18,Startlist!B:F,5,FALSE)</f>
        <v>EST</v>
      </c>
      <c r="G18" s="97" t="str">
        <f>VLOOKUP(C18,Startlist!B:H,7,FALSE)</f>
        <v>Peugeot 208 Rally4</v>
      </c>
      <c r="H18" s="97" t="str">
        <f>VLOOKUP(C18,Startlist!B:H,6,FALSE)</f>
        <v>ALM MOTORSPORT</v>
      </c>
      <c r="I18" s="228" t="str">
        <f>IF(VLOOKUP(C18,Results!B:O,12,FALSE)="","Retired",VLOOKUP(C18,Results!B:O,12,FALSE))</f>
        <v> 4.37,3</v>
      </c>
      <c r="J18" s="155"/>
    </row>
    <row r="19" spans="1:10" ht="15" customHeight="1">
      <c r="A19" s="95">
        <f t="shared" si="0"/>
        <v>12</v>
      </c>
      <c r="B19" s="225">
        <f>COUNTIF($D$1:D18,D19)+1</f>
        <v>4</v>
      </c>
      <c r="C19" s="127">
        <v>11</v>
      </c>
      <c r="D19" s="96" t="str">
        <f>IF(VLOOKUP($C19,'Champ Classes'!$A:$F,2,FALSE)="","",VLOOKUP($C19,'Champ Classes'!$A:$F,2,FALSE))</f>
        <v>EMV5</v>
      </c>
      <c r="E19" s="97" t="str">
        <f>CONCATENATE(VLOOKUP(C19,Startlist!B:H,3,FALSE)," / ",VLOOKUP(C19,Startlist!B:H,4,FALSE))</f>
        <v>Rainer Paavel / Tiina Ehrbach</v>
      </c>
      <c r="F19" s="98" t="str">
        <f>VLOOKUP(C19,Startlist!B:F,5,FALSE)</f>
        <v>EST</v>
      </c>
      <c r="G19" s="97" t="str">
        <f>VLOOKUP(C19,Startlist!B:H,7,FALSE)</f>
        <v>Mitsubishi Lancer Evo 9</v>
      </c>
      <c r="H19" s="97" t="str">
        <f>VLOOKUP(C19,Startlist!B:H,6,FALSE)</f>
        <v>BTR RACING</v>
      </c>
      <c r="I19" s="228" t="str">
        <f>IF(VLOOKUP(C19,Results!B:O,12,FALSE)="","Retired",VLOOKUP(C19,Results!B:O,12,FALSE))</f>
        <v> 4.37,4</v>
      </c>
      <c r="J19" s="155"/>
    </row>
    <row r="20" spans="1:10" ht="15" customHeight="1">
      <c r="A20" s="95">
        <f t="shared" si="0"/>
        <v>13</v>
      </c>
      <c r="B20" s="225">
        <f>COUNTIF($D$1:D19,D20)+1</f>
        <v>4</v>
      </c>
      <c r="C20" s="127">
        <v>16</v>
      </c>
      <c r="D20" s="96" t="str">
        <f>IF(VLOOKUP($C20,'Champ Classes'!$A:$F,2,FALSE)="","",VLOOKUP($C20,'Champ Classes'!$A:$F,2,FALSE))</f>
        <v>EMV4</v>
      </c>
      <c r="E20" s="97" t="str">
        <f>CONCATENATE(VLOOKUP(C20,Startlist!B:H,3,FALSE)," / ",VLOOKUP(C20,Startlist!B:H,4,FALSE))</f>
        <v>Karl Johannes Visnapuu / Rait Jansen</v>
      </c>
      <c r="F20" s="98" t="str">
        <f>VLOOKUP(C20,Startlist!B:F,5,FALSE)</f>
        <v>EST</v>
      </c>
      <c r="G20" s="97" t="str">
        <f>VLOOKUP(C20,Startlist!B:H,7,FALSE)</f>
        <v>Ford Fiesta Rally4</v>
      </c>
      <c r="H20" s="97" t="str">
        <f>VLOOKUP(C20,Startlist!B:H,6,FALSE)</f>
        <v>CRC RALLY TEAM</v>
      </c>
      <c r="I20" s="228" t="str">
        <f>IF(VLOOKUP(C20,Results!B:O,12,FALSE)="","Retired",VLOOKUP(C20,Results!B:O,12,FALSE))</f>
        <v> 4.38,6</v>
      </c>
      <c r="J20" s="155"/>
    </row>
    <row r="21" spans="1:10" ht="15" customHeight="1">
      <c r="A21" s="95">
        <f t="shared" si="0"/>
        <v>14</v>
      </c>
      <c r="B21" s="225">
        <f>COUNTIF($D$1:D20,D21)+1</f>
        <v>5</v>
      </c>
      <c r="C21" s="127">
        <v>18</v>
      </c>
      <c r="D21" s="96" t="str">
        <f>IF(VLOOKUP($C21,'Champ Classes'!$A:$F,2,FALSE)="","",VLOOKUP($C21,'Champ Classes'!$A:$F,2,FALSE))</f>
        <v>EMV4</v>
      </c>
      <c r="E21" s="97" t="str">
        <f>CONCATENATE(VLOOKUP(C21,Startlist!B:H,3,FALSE)," / ",VLOOKUP(C21,Startlist!B:H,4,FALSE))</f>
        <v>Patrick Enok / Tanel Kasesalu</v>
      </c>
      <c r="F21" s="98" t="str">
        <f>VLOOKUP(C21,Startlist!B:F,5,FALSE)</f>
        <v>EST</v>
      </c>
      <c r="G21" s="97" t="str">
        <f>VLOOKUP(C21,Startlist!B:H,7,FALSE)</f>
        <v>Ford Fiesta Rally4</v>
      </c>
      <c r="H21" s="97" t="str">
        <f>VLOOKUP(C21,Startlist!B:H,6,FALSE)</f>
        <v>CKR ESTONIA</v>
      </c>
      <c r="I21" s="228" t="str">
        <f>IF(VLOOKUP(C21,Results!B:O,12,FALSE)="","Retired",VLOOKUP(C21,Results!B:O,12,FALSE))</f>
        <v> 4.39,4</v>
      </c>
      <c r="J21" s="155"/>
    </row>
    <row r="22" spans="1:10" ht="15" customHeight="1">
      <c r="A22" s="95">
        <f t="shared" si="0"/>
        <v>15</v>
      </c>
      <c r="B22" s="225">
        <f>COUNTIF($D$1:D21,D22)+1</f>
        <v>2</v>
      </c>
      <c r="C22" s="127">
        <v>32</v>
      </c>
      <c r="D22" s="96" t="str">
        <f>IF(VLOOKUP($C22,'Champ Classes'!$A:$F,2,FALSE)="","",VLOOKUP($C22,'Champ Classes'!$A:$F,2,FALSE))</f>
        <v>EMV6</v>
      </c>
      <c r="E22" s="97" t="str">
        <f>CONCATENATE(VLOOKUP(C22,Startlist!B:H,3,FALSE)," / ",VLOOKUP(C22,Startlist!B:H,4,FALSE))</f>
        <v>Raiko Aru / Allar Heina</v>
      </c>
      <c r="F22" s="98" t="str">
        <f>VLOOKUP(C22,Startlist!B:F,5,FALSE)</f>
        <v>EST</v>
      </c>
      <c r="G22" s="97" t="str">
        <f>VLOOKUP(C22,Startlist!B:H,7,FALSE)</f>
        <v>BMW 1M</v>
      </c>
      <c r="H22" s="97" t="str">
        <f>VLOOKUP(C22,Startlist!B:H,6,FALSE)</f>
        <v>MRF MOTORSPORT</v>
      </c>
      <c r="I22" s="228" t="str">
        <f>IF(VLOOKUP(C22,Results!B:O,12,FALSE)="","Retired",VLOOKUP(C22,Results!B:O,12,FALSE))</f>
        <v> 4.39,6</v>
      </c>
      <c r="J22" s="155"/>
    </row>
    <row r="23" spans="1:10" ht="15" customHeight="1">
      <c r="A23" s="95">
        <f t="shared" si="0"/>
        <v>16</v>
      </c>
      <c r="B23" s="225">
        <f>COUNTIF($D$1:D22,D23)+1</f>
        <v>2</v>
      </c>
      <c r="C23" s="201">
        <v>33</v>
      </c>
      <c r="D23" s="96" t="str">
        <f>IF(VLOOKUP($C23,'Champ Classes'!$A:$F,2,FALSE)="","",VLOOKUP($C23,'Champ Classes'!$A:$F,2,FALSE))</f>
        <v>EMV7</v>
      </c>
      <c r="E23" s="97" t="str">
        <f>CONCATENATE(VLOOKUP(C23,Startlist!B:H,3,FALSE)," / ",VLOOKUP(C23,Startlist!B:H,4,FALSE))</f>
        <v>Keiro Orgus / Evelin Mitendorf</v>
      </c>
      <c r="F23" s="98" t="str">
        <f>VLOOKUP(C23,Startlist!B:F,5,FALSE)</f>
        <v>EST</v>
      </c>
      <c r="G23" s="97" t="str">
        <f>VLOOKUP(C23,Startlist!B:H,7,FALSE)</f>
        <v>Honda Civic Type-R</v>
      </c>
      <c r="H23" s="97" t="str">
        <f>VLOOKUP(C23,Startlist!B:H,6,FALSE)</f>
        <v>MURAKAS RACING</v>
      </c>
      <c r="I23" s="228" t="str">
        <f>IF(VLOOKUP(C23,Results!B:O,12,FALSE)="","Retired",VLOOKUP(C23,Results!B:O,12,FALSE))</f>
        <v> 4.42,0</v>
      </c>
      <c r="J23" s="155"/>
    </row>
    <row r="24" spans="1:9" ht="15">
      <c r="A24" s="95">
        <f t="shared" si="0"/>
        <v>17</v>
      </c>
      <c r="B24" s="225">
        <f>COUNTIF($D$1:D23,D24)+1</f>
        <v>3</v>
      </c>
      <c r="C24" s="127">
        <v>36</v>
      </c>
      <c r="D24" s="96" t="str">
        <f>IF(VLOOKUP($C24,'Champ Classes'!$A:$F,2,FALSE)="","",VLOOKUP($C24,'Champ Classes'!$A:$F,2,FALSE))</f>
        <v>EMV6</v>
      </c>
      <c r="E24" s="97" t="str">
        <f>CONCATENATE(VLOOKUP(C24,Startlist!B:H,3,FALSE)," / ",VLOOKUP(C24,Startlist!B:H,4,FALSE))</f>
        <v>Markus Tammoja / Henri Ääremaa</v>
      </c>
      <c r="F24" s="98" t="str">
        <f>VLOOKUP(C24,Startlist!B:F,5,FALSE)</f>
        <v>EST</v>
      </c>
      <c r="G24" s="97" t="str">
        <f>VLOOKUP(C24,Startlist!B:H,7,FALSE)</f>
        <v>BMW 316I</v>
      </c>
      <c r="H24" s="97" t="str">
        <f>VLOOKUP(C24,Startlist!B:H,6,FALSE)</f>
        <v>MRF MOTORSPORT</v>
      </c>
      <c r="I24" s="228" t="str">
        <f>IF(VLOOKUP(C24,Results!B:O,12,FALSE)="","Retired",VLOOKUP(C24,Results!B:O,12,FALSE))</f>
        <v> 4.43,3</v>
      </c>
    </row>
    <row r="25" spans="1:9" ht="15">
      <c r="A25" s="95">
        <f t="shared" si="0"/>
        <v>18</v>
      </c>
      <c r="B25" s="225">
        <f>COUNTIF($D$1:D24,D25)+1</f>
        <v>3</v>
      </c>
      <c r="C25" s="127">
        <v>29</v>
      </c>
      <c r="D25" s="96" t="str">
        <f>IF(VLOOKUP($C25,'Champ Classes'!$A:$F,2,FALSE)="","",VLOOKUP($C25,'Champ Classes'!$A:$F,2,FALSE))</f>
        <v>EMV7</v>
      </c>
      <c r="E25" s="97" t="str">
        <f>CONCATENATE(VLOOKUP(C25,Startlist!B:H,3,FALSE)," / ",VLOOKUP(C25,Startlist!B:H,4,FALSE))</f>
        <v>Mark-Egert Tiits / Sander Pruul</v>
      </c>
      <c r="F25" s="98" t="str">
        <f>VLOOKUP(C25,Startlist!B:F,5,FALSE)</f>
        <v>EST</v>
      </c>
      <c r="G25" s="97" t="str">
        <f>VLOOKUP(C25,Startlist!B:H,7,FALSE)</f>
        <v>VW Golf 2</v>
      </c>
      <c r="H25" s="97" t="str">
        <f>VLOOKUP(C25,Startlist!B:H,6,FALSE)</f>
        <v>TIITS RACING TEAM</v>
      </c>
      <c r="I25" s="228" t="str">
        <f>IF(VLOOKUP(C25,Results!B:O,12,FALSE)="","Retired",VLOOKUP(C25,Results!B:O,12,FALSE))</f>
        <v> 4.45,8</v>
      </c>
    </row>
    <row r="26" spans="1:9" ht="15">
      <c r="A26" s="95">
        <f t="shared" si="0"/>
        <v>19</v>
      </c>
      <c r="B26" s="225">
        <f>COUNTIF($D$1:D25,D26)+1</f>
        <v>6</v>
      </c>
      <c r="C26" s="127">
        <v>23</v>
      </c>
      <c r="D26" s="96" t="str">
        <f>IF(VLOOKUP($C26,'Champ Classes'!$A:$F,2,FALSE)="","",VLOOKUP($C26,'Champ Classes'!$A:$F,2,FALSE))</f>
        <v>EMV4</v>
      </c>
      <c r="E26" s="97" t="str">
        <f>CONCATENATE(VLOOKUP(C26,Startlist!B:H,3,FALSE)," / ",VLOOKUP(C26,Startlist!B:H,4,FALSE))</f>
        <v>Kevin Lempu / Andre Rahumeel</v>
      </c>
      <c r="F26" s="98" t="str">
        <f>VLOOKUP(C26,Startlist!B:F,5,FALSE)</f>
        <v>EST</v>
      </c>
      <c r="G26" s="97" t="str">
        <f>VLOOKUP(C26,Startlist!B:H,7,FALSE)</f>
        <v>Ford Fiesta R2T</v>
      </c>
      <c r="H26" s="97" t="str">
        <f>VLOOKUP(C26,Startlist!B:H,6,FALSE)</f>
        <v>OT RACING</v>
      </c>
      <c r="I26" s="228" t="str">
        <f>IF(VLOOKUP(C26,Results!B:O,12,FALSE)="","Retired",VLOOKUP(C26,Results!B:O,12,FALSE))</f>
        <v> 4.48,9</v>
      </c>
    </row>
    <row r="27" spans="1:9" ht="15">
      <c r="A27" s="95">
        <f t="shared" si="0"/>
        <v>20</v>
      </c>
      <c r="B27" s="225">
        <f>COUNTIF($D$1:D26,D27)+1</f>
        <v>1</v>
      </c>
      <c r="C27" s="127">
        <v>26</v>
      </c>
      <c r="D27" s="96" t="str">
        <f>IF(VLOOKUP($C27,'Champ Classes'!$A:$F,2,FALSE)="","",VLOOKUP($C27,'Champ Classes'!$A:$F,2,FALSE))</f>
        <v>EMV8</v>
      </c>
      <c r="E27" s="97" t="str">
        <f>CONCATENATE(VLOOKUP(C27,Startlist!B:H,3,FALSE)," / ",VLOOKUP(C27,Startlist!B:H,4,FALSE))</f>
        <v>Joosep Planken / Taavi Lassmann</v>
      </c>
      <c r="F27" s="98" t="str">
        <f>VLOOKUP(C27,Startlist!B:F,5,FALSE)</f>
        <v>EST</v>
      </c>
      <c r="G27" s="97" t="str">
        <f>VLOOKUP(C27,Startlist!B:H,7,FALSE)</f>
        <v>Ford Fiesta R2</v>
      </c>
      <c r="H27" s="97" t="str">
        <f>VLOOKUP(C27,Startlist!B:H,6,FALSE)</f>
        <v>CKR ESTONIA</v>
      </c>
      <c r="I27" s="228" t="str">
        <f>IF(VLOOKUP(C27,Results!B:O,12,FALSE)="","Retired",VLOOKUP(C27,Results!B:O,12,FALSE))</f>
        <v> 4.50,8</v>
      </c>
    </row>
    <row r="28" spans="1:9" ht="15">
      <c r="A28" s="95">
        <f t="shared" si="0"/>
        <v>21</v>
      </c>
      <c r="B28" s="225">
        <f>COUNTIF($D$1:D27,D28)+1</f>
        <v>5</v>
      </c>
      <c r="C28" s="127">
        <v>7</v>
      </c>
      <c r="D28" s="96" t="str">
        <f>IF(VLOOKUP($C28,'Champ Classes'!$A:$F,2,FALSE)="","",VLOOKUP($C28,'Champ Classes'!$A:$F,2,FALSE))</f>
        <v>EMV5</v>
      </c>
      <c r="E28" s="97" t="str">
        <f>CONCATENATE(VLOOKUP(C28,Startlist!B:H,3,FALSE)," / ",VLOOKUP(C28,Startlist!B:H,4,FALSE))</f>
        <v>Aiko Aigro / Arro Vahtra</v>
      </c>
      <c r="F28" s="98" t="str">
        <f>VLOOKUP(C28,Startlist!B:F,5,FALSE)</f>
        <v>EST</v>
      </c>
      <c r="G28" s="97" t="str">
        <f>VLOOKUP(C28,Startlist!B:H,7,FALSE)</f>
        <v>Mitsubishi Lancer Evo 9</v>
      </c>
      <c r="H28" s="97" t="str">
        <f>VLOOKUP(C28,Startlist!B:H,6,FALSE)</f>
        <v>KUPATAMA MOTORSPORT</v>
      </c>
      <c r="I28" s="228" t="str">
        <f>IF(VLOOKUP(C28,Results!B:O,12,FALSE)="","Retired",VLOOKUP(C28,Results!B:O,12,FALSE))</f>
        <v> 4.53,2</v>
      </c>
    </row>
    <row r="29" spans="1:9" ht="15">
      <c r="A29" s="95">
        <f t="shared" si="0"/>
        <v>22</v>
      </c>
      <c r="B29" s="225">
        <f>COUNTIF($D$1:D28,D29)+1</f>
        <v>6</v>
      </c>
      <c r="C29" s="127">
        <v>14</v>
      </c>
      <c r="D29" s="96" t="str">
        <f>IF(VLOOKUP($C29,'Champ Classes'!$A:$F,2,FALSE)="","",VLOOKUP($C29,'Champ Classes'!$A:$F,2,FALSE))</f>
        <v>EMV5</v>
      </c>
      <c r="E29" s="97" t="str">
        <f>CONCATENATE(VLOOKUP(C29,Startlist!B:H,3,FALSE)," / ",VLOOKUP(C29,Startlist!B:H,4,FALSE))</f>
        <v>Chrislin Sepp / Kristo Holtsmann</v>
      </c>
      <c r="F29" s="98" t="str">
        <f>VLOOKUP(C29,Startlist!B:F,5,FALSE)</f>
        <v>EST</v>
      </c>
      <c r="G29" s="97" t="str">
        <f>VLOOKUP(C29,Startlist!B:H,7,FALSE)</f>
        <v>Mitsubishi Lancer Evo 9</v>
      </c>
      <c r="H29" s="97" t="str">
        <f>VLOOKUP(C29,Startlist!B:H,6,FALSE)</f>
        <v>MURAKAS RACING</v>
      </c>
      <c r="I29" s="228" t="str">
        <f>IF(VLOOKUP(C29,Results!B:O,12,FALSE)="","Retired",VLOOKUP(C29,Results!B:O,12,FALSE))</f>
        <v> 4.53,3</v>
      </c>
    </row>
    <row r="30" spans="1:9" ht="15">
      <c r="A30" s="95">
        <f t="shared" si="0"/>
        <v>23</v>
      </c>
      <c r="B30" s="225">
        <f>COUNTIF($D$1:D29,D30)+1</f>
        <v>2</v>
      </c>
      <c r="C30" s="127">
        <v>40</v>
      </c>
      <c r="D30" s="96" t="str">
        <f>IF(VLOOKUP($C30,'Champ Classes'!$A:$F,2,FALSE)="","",VLOOKUP($C30,'Champ Classes'!$A:$F,2,FALSE))</f>
        <v>EMV8</v>
      </c>
      <c r="E30" s="97" t="str">
        <f>CONCATENATE(VLOOKUP(C30,Startlist!B:H,3,FALSE)," / ",VLOOKUP(C30,Startlist!B:H,4,FALSE))</f>
        <v>Karel Tölp / Karol Pert</v>
      </c>
      <c r="F30" s="98" t="str">
        <f>VLOOKUP(C30,Startlist!B:F,5,FALSE)</f>
        <v>EST</v>
      </c>
      <c r="G30" s="97" t="str">
        <f>VLOOKUP(C30,Startlist!B:H,7,FALSE)</f>
        <v>Ford Fiesta R2</v>
      </c>
      <c r="H30" s="97" t="str">
        <f>VLOOKUP(C30,Startlist!B:H,6,FALSE)</f>
        <v>KAUR MOTORSPORT</v>
      </c>
      <c r="I30" s="228" t="str">
        <f>IF(VLOOKUP(C30,Results!B:O,12,FALSE)="","Retired",VLOOKUP(C30,Results!B:O,12,FALSE))</f>
        <v> 4.54,7</v>
      </c>
    </row>
    <row r="31" spans="1:9" ht="15">
      <c r="A31" s="95">
        <f t="shared" si="0"/>
        <v>24</v>
      </c>
      <c r="B31" s="225">
        <f>COUNTIF($D$1:D30,D31)+1</f>
        <v>4</v>
      </c>
      <c r="C31" s="127">
        <v>38</v>
      </c>
      <c r="D31" s="96" t="str">
        <f>IF(VLOOKUP($C31,'Champ Classes'!$A:$F,2,FALSE)="","",VLOOKUP($C31,'Champ Classes'!$A:$F,2,FALSE))</f>
        <v>EMV6</v>
      </c>
      <c r="E31" s="97" t="str">
        <f>CONCATENATE(VLOOKUP(C31,Startlist!B:H,3,FALSE)," / ",VLOOKUP(C31,Startlist!B:H,4,FALSE))</f>
        <v>Tarmo Lee / Tõnu Nõmmik</v>
      </c>
      <c r="F31" s="98" t="str">
        <f>VLOOKUP(C31,Startlist!B:F,5,FALSE)</f>
        <v>EST</v>
      </c>
      <c r="G31" s="97" t="str">
        <f>VLOOKUP(C31,Startlist!B:H,7,FALSE)</f>
        <v>BMW 320</v>
      </c>
      <c r="H31" s="97" t="str">
        <f>VLOOKUP(C31,Startlist!B:H,6,FALSE)</f>
        <v>JUURU TEHNIKAKLUBI</v>
      </c>
      <c r="I31" s="228" t="str">
        <f>IF(VLOOKUP(C31,Results!B:O,12,FALSE)="","Retired",VLOOKUP(C31,Results!B:O,12,FALSE))</f>
        <v> 4.55,5</v>
      </c>
    </row>
    <row r="32" spans="1:9" ht="15">
      <c r="A32" s="95">
        <f t="shared" si="0"/>
        <v>25</v>
      </c>
      <c r="B32" s="225">
        <f>COUNTIF($D$1:D31,D32)+1</f>
        <v>3</v>
      </c>
      <c r="C32" s="127">
        <v>28</v>
      </c>
      <c r="D32" s="96" t="str">
        <f>IF(VLOOKUP($C32,'Champ Classes'!$A:$F,2,FALSE)="","",VLOOKUP($C32,'Champ Classes'!$A:$F,2,FALSE))</f>
        <v>EMV8</v>
      </c>
      <c r="E32" s="97" t="str">
        <f>CONCATENATE(VLOOKUP(C32,Startlist!B:H,3,FALSE)," / ",VLOOKUP(C32,Startlist!B:H,4,FALSE))</f>
        <v>Karl-Kenneth Neuhaus / Inga Reimal</v>
      </c>
      <c r="F32" s="98" t="str">
        <f>VLOOKUP(C32,Startlist!B:F,5,FALSE)</f>
        <v>EST</v>
      </c>
      <c r="G32" s="97" t="str">
        <f>VLOOKUP(C32,Startlist!B:H,7,FALSE)</f>
        <v>Honda Civic</v>
      </c>
      <c r="H32" s="97" t="str">
        <f>VLOOKUP(C32,Startlist!B:H,6,FALSE)</f>
        <v>THULE MOTORSPORT</v>
      </c>
      <c r="I32" s="228" t="str">
        <f>IF(VLOOKUP(C32,Results!B:O,12,FALSE)="","Retired",VLOOKUP(C32,Results!B:O,12,FALSE))</f>
        <v> 4.58,4</v>
      </c>
    </row>
    <row r="33" spans="1:9" ht="15">
      <c r="A33" s="95">
        <f t="shared" si="0"/>
        <v>26</v>
      </c>
      <c r="B33" s="225">
        <f>COUNTIF($D$1:D32,D33)+1</f>
        <v>5</v>
      </c>
      <c r="C33" s="127">
        <v>56</v>
      </c>
      <c r="D33" s="96" t="str">
        <f>IF(VLOOKUP($C33,'Champ Classes'!$A:$F,2,FALSE)="","",VLOOKUP($C33,'Champ Classes'!$A:$F,2,FALSE))</f>
        <v>EMV6</v>
      </c>
      <c r="E33" s="97" t="str">
        <f>CONCATENATE(VLOOKUP(C33,Startlist!B:H,3,FALSE)," / ",VLOOKUP(C33,Startlist!B:H,4,FALSE))</f>
        <v>Ants Uustalu / Jaan Ohtra</v>
      </c>
      <c r="F33" s="98" t="str">
        <f>VLOOKUP(C33,Startlist!B:F,5,FALSE)</f>
        <v>EST</v>
      </c>
      <c r="G33" s="97" t="str">
        <f>VLOOKUP(C33,Startlist!B:H,7,FALSE)</f>
        <v>BMW M3</v>
      </c>
      <c r="H33" s="97" t="str">
        <f>VLOOKUP(C33,Startlist!B:H,6,FALSE)</f>
        <v>JUURU TEHNIKAKLUBI 2</v>
      </c>
      <c r="I33" s="228" t="str">
        <f>IF(VLOOKUP(C33,Results!B:O,12,FALSE)="","Retired",VLOOKUP(C33,Results!B:O,12,FALSE))</f>
        <v> 4.59,7</v>
      </c>
    </row>
    <row r="34" spans="1:9" ht="15">
      <c r="A34" s="95">
        <f t="shared" si="0"/>
        <v>27</v>
      </c>
      <c r="B34" s="225">
        <f>COUNTIF($D$1:D33,D34)+1</f>
        <v>6</v>
      </c>
      <c r="C34" s="127">
        <v>57</v>
      </c>
      <c r="D34" s="96" t="str">
        <f>IF(VLOOKUP($C34,'Champ Classes'!$A:$F,2,FALSE)="","",VLOOKUP($C34,'Champ Classes'!$A:$F,2,FALSE))</f>
        <v>EMV6</v>
      </c>
      <c r="E34" s="97" t="str">
        <f>CONCATENATE(VLOOKUP(C34,Startlist!B:H,3,FALSE)," / ",VLOOKUP(C34,Startlist!B:H,4,FALSE))</f>
        <v>Priit Mäemurd / Raimo Kook</v>
      </c>
      <c r="F34" s="98" t="str">
        <f>VLOOKUP(C34,Startlist!B:F,5,FALSE)</f>
        <v>EST</v>
      </c>
      <c r="G34" s="97" t="str">
        <f>VLOOKUP(C34,Startlist!B:H,7,FALSE)</f>
        <v>BMW 316TI</v>
      </c>
      <c r="H34" s="97" t="str">
        <f>VLOOKUP(C34,Startlist!B:H,6,FALSE)</f>
        <v>JUURU TEHNIKAKLUBI 2</v>
      </c>
      <c r="I34" s="228" t="str">
        <f>IF(VLOOKUP(C34,Results!B:O,12,FALSE)="","Retired",VLOOKUP(C34,Results!B:O,12,FALSE))</f>
        <v> 5.00,2</v>
      </c>
    </row>
    <row r="35" spans="1:9" ht="15">
      <c r="A35" s="95">
        <f t="shared" si="0"/>
        <v>28</v>
      </c>
      <c r="B35" s="225">
        <f>COUNTIF($D$1:D34,D35)+1</f>
        <v>7</v>
      </c>
      <c r="C35" s="127">
        <v>54</v>
      </c>
      <c r="D35" s="96" t="str">
        <f>IF(VLOOKUP($C35,'Champ Classes'!$A:$F,2,FALSE)="","",VLOOKUP($C35,'Champ Classes'!$A:$F,2,FALSE))</f>
        <v>EMV6</v>
      </c>
      <c r="E35" s="97" t="str">
        <f>CONCATENATE(VLOOKUP(C35,Startlist!B:H,3,FALSE)," / ",VLOOKUP(C35,Startlist!B:H,4,FALSE))</f>
        <v>Mihkel Mändla / Kaur Teder</v>
      </c>
      <c r="F35" s="98" t="str">
        <f>VLOOKUP(C35,Startlist!B:F,5,FALSE)</f>
        <v>EST</v>
      </c>
      <c r="G35" s="97" t="str">
        <f>VLOOKUP(C35,Startlist!B:H,7,FALSE)</f>
        <v>BMW M3</v>
      </c>
      <c r="H35" s="97" t="str">
        <f>VLOOKUP(C35,Startlist!B:H,6,FALSE)</f>
        <v>BTR RACING</v>
      </c>
      <c r="I35" s="228" t="str">
        <f>IF(VLOOKUP(C35,Results!B:O,12,FALSE)="","Retired",VLOOKUP(C35,Results!B:O,12,FALSE))</f>
        <v> 5.01,0</v>
      </c>
    </row>
    <row r="36" spans="1:9" ht="15">
      <c r="A36" s="95">
        <f t="shared" si="0"/>
        <v>29</v>
      </c>
      <c r="B36" s="225">
        <f>COUNTIF($D$1:D35,D36)+1</f>
        <v>4</v>
      </c>
      <c r="C36" s="127">
        <v>27</v>
      </c>
      <c r="D36" s="96" t="str">
        <f>IF(VLOOKUP($C36,'Champ Classes'!$A:$F,2,FALSE)="","",VLOOKUP($C36,'Champ Classes'!$A:$F,2,FALSE))</f>
        <v>EMV7</v>
      </c>
      <c r="E36" s="97" t="str">
        <f>CONCATENATE(VLOOKUP(C36,Startlist!B:H,3,FALSE)," / ",VLOOKUP(C36,Startlist!B:H,4,FALSE))</f>
        <v>Robert Kikkatalo / Robin Mark</v>
      </c>
      <c r="F36" s="98" t="str">
        <f>VLOOKUP(C36,Startlist!B:F,5,FALSE)</f>
        <v>EST</v>
      </c>
      <c r="G36" s="97" t="str">
        <f>VLOOKUP(C36,Startlist!B:H,7,FALSE)</f>
        <v>Opel Astra</v>
      </c>
      <c r="H36" s="97" t="str">
        <f>VLOOKUP(C36,Startlist!B:H,6,FALSE)</f>
        <v>A1M MOTORSPORT</v>
      </c>
      <c r="I36" s="228" t="str">
        <f>IF(VLOOKUP(C36,Results!B:O,12,FALSE)="","Retired",VLOOKUP(C36,Results!B:O,12,FALSE))</f>
        <v> 5.06,3</v>
      </c>
    </row>
    <row r="37" spans="1:9" ht="15">
      <c r="A37" s="95">
        <f t="shared" si="0"/>
        <v>30</v>
      </c>
      <c r="B37" s="225">
        <f>COUNTIF($D$1:D36,D37)+1</f>
        <v>4</v>
      </c>
      <c r="C37" s="127">
        <v>21</v>
      </c>
      <c r="D37" s="96" t="str">
        <f>IF(VLOOKUP($C37,'Champ Classes'!$A:$F,2,FALSE)="","",VLOOKUP($C37,'Champ Classes'!$A:$F,2,FALSE))</f>
        <v>EMV8</v>
      </c>
      <c r="E37" s="97" t="str">
        <f>CONCATENATE(VLOOKUP(C37,Startlist!B:H,3,FALSE)," / ",VLOOKUP(C37,Startlist!B:H,4,FALSE))</f>
        <v>Risto Mõik / Laur Merisalu</v>
      </c>
      <c r="F37" s="98" t="str">
        <f>VLOOKUP(C37,Startlist!B:F,5,FALSE)</f>
        <v>EST</v>
      </c>
      <c r="G37" s="97" t="str">
        <f>VLOOKUP(C37,Startlist!B:H,7,FALSE)</f>
        <v>Ford Fiesta R2</v>
      </c>
      <c r="H37" s="97" t="str">
        <f>VLOOKUP(C37,Startlist!B:H,6,FALSE)</f>
        <v>HT MOTORSPORT</v>
      </c>
      <c r="I37" s="228" t="str">
        <f>IF(VLOOKUP(C37,Results!B:O,12,FALSE)="","Retired",VLOOKUP(C37,Results!B:O,12,FALSE))</f>
        <v> 5.12,4</v>
      </c>
    </row>
    <row r="38" spans="1:9" ht="15">
      <c r="A38" s="95">
        <f t="shared" si="0"/>
        <v>31</v>
      </c>
      <c r="B38" s="225">
        <f>COUNTIF($D$1:D37,D38)+1</f>
        <v>5</v>
      </c>
      <c r="C38" s="127">
        <v>51</v>
      </c>
      <c r="D38" s="96" t="str">
        <f>IF(VLOOKUP($C38,'Champ Classes'!$A:$F,2,FALSE)="","",VLOOKUP($C38,'Champ Classes'!$A:$F,2,FALSE))</f>
        <v>EMV8</v>
      </c>
      <c r="E38" s="97" t="str">
        <f>CONCATENATE(VLOOKUP(C38,Startlist!B:H,3,FALSE)," / ",VLOOKUP(C38,Startlist!B:H,4,FALSE))</f>
        <v>Siim Nõmme / Indrek Hioväin</v>
      </c>
      <c r="F38" s="98" t="str">
        <f>VLOOKUP(C38,Startlist!B:F,5,FALSE)</f>
        <v>EST</v>
      </c>
      <c r="G38" s="97" t="str">
        <f>VLOOKUP(C38,Startlist!B:H,7,FALSE)</f>
        <v>Honda Civic</v>
      </c>
      <c r="H38" s="97" t="str">
        <f>VLOOKUP(C38,Startlist!B:H,6,FALSE)</f>
        <v>MILREM MOTORSPORT</v>
      </c>
      <c r="I38" s="228" t="str">
        <f>IF(VLOOKUP(C38,Results!B:O,12,FALSE)="","Retired",VLOOKUP(C38,Results!B:O,12,FALSE))</f>
        <v> 5.13,0</v>
      </c>
    </row>
    <row r="39" spans="1:9" ht="15">
      <c r="A39" s="95">
        <f t="shared" si="0"/>
        <v>32</v>
      </c>
      <c r="B39" s="225">
        <f>COUNTIF($D$1:D38,D39)+1</f>
        <v>8</v>
      </c>
      <c r="C39" s="127">
        <v>50</v>
      </c>
      <c r="D39" s="96" t="str">
        <f>IF(VLOOKUP($C39,'Champ Classes'!$A:$F,2,FALSE)="","",VLOOKUP($C39,'Champ Classes'!$A:$F,2,FALSE))</f>
        <v>EMV6</v>
      </c>
      <c r="E39" s="97" t="str">
        <f>CONCATENATE(VLOOKUP(C39,Startlist!B:H,3,FALSE)," / ",VLOOKUP(C39,Startlist!B:H,4,FALSE))</f>
        <v>Daniel Lüüding / Karmo Rander</v>
      </c>
      <c r="F39" s="98" t="str">
        <f>VLOOKUP(C39,Startlist!B:F,5,FALSE)</f>
        <v>EST</v>
      </c>
      <c r="G39" s="97" t="str">
        <f>VLOOKUP(C39,Startlist!B:H,7,FALSE)</f>
        <v>BMW M3</v>
      </c>
      <c r="H39" s="97" t="str">
        <f>VLOOKUP(C39,Startlist!B:H,6,FALSE)</f>
        <v>THULE MOTORSPORT</v>
      </c>
      <c r="I39" s="228" t="str">
        <f>IF(VLOOKUP(C39,Results!B:O,12,FALSE)="","Retired",VLOOKUP(C39,Results!B:O,12,FALSE))</f>
        <v> 5.18,2</v>
      </c>
    </row>
    <row r="40" spans="1:9" ht="15">
      <c r="A40" s="95">
        <f t="shared" si="0"/>
        <v>33</v>
      </c>
      <c r="B40" s="225">
        <f>COUNTIF($D$1:D39,D40)+1</f>
        <v>9</v>
      </c>
      <c r="C40" s="127">
        <v>64</v>
      </c>
      <c r="D40" s="96" t="str">
        <f>IF(VLOOKUP($C40,'Champ Classes'!$A:$F,2,FALSE)="","",VLOOKUP($C40,'Champ Classes'!$A:$F,2,FALSE))</f>
        <v>EMV6</v>
      </c>
      <c r="E40" s="97" t="str">
        <f>CONCATENATE(VLOOKUP(C40,Startlist!B:H,3,FALSE)," / ",VLOOKUP(C40,Startlist!B:H,4,FALSE))</f>
        <v>Alexander Annus / Fränk Baranov</v>
      </c>
      <c r="F40" s="98" t="str">
        <f>VLOOKUP(C40,Startlist!B:F,5,FALSE)</f>
        <v>EST</v>
      </c>
      <c r="G40" s="97" t="str">
        <f>VLOOKUP(C40,Startlist!B:H,7,FALSE)</f>
        <v>BMW 325I</v>
      </c>
      <c r="H40" s="97" t="str">
        <f>VLOOKUP(C40,Startlist!B:H,6,FALSE)</f>
        <v>MURAKAS RACING</v>
      </c>
      <c r="I40" s="228" t="str">
        <f>IF(VLOOKUP(C40,Results!B:O,12,FALSE)="","Retired",VLOOKUP(C40,Results!B:O,12,FALSE))</f>
        <v> 5.18,4</v>
      </c>
    </row>
    <row r="41" spans="1:9" ht="15">
      <c r="A41" s="95">
        <f t="shared" si="0"/>
        <v>34</v>
      </c>
      <c r="B41" s="225">
        <f>COUNTIF($D$1:D40,D41)+1</f>
        <v>6</v>
      </c>
      <c r="C41" s="127">
        <v>59</v>
      </c>
      <c r="D41" s="96" t="str">
        <f>IF(VLOOKUP($C41,'Champ Classes'!$A:$F,2,FALSE)="","",VLOOKUP($C41,'Champ Classes'!$A:$F,2,FALSE))</f>
        <v>EMV8</v>
      </c>
      <c r="E41" s="97" t="str">
        <f>CONCATENATE(VLOOKUP(C41,Startlist!B:H,3,FALSE)," / ",VLOOKUP(C41,Startlist!B:H,4,FALSE))</f>
        <v>Risto Raie / Jarmo Liivak</v>
      </c>
      <c r="F41" s="98" t="str">
        <f>VLOOKUP(C41,Startlist!B:F,5,FALSE)</f>
        <v>EST</v>
      </c>
      <c r="G41" s="97" t="str">
        <f>VLOOKUP(C41,Startlist!B:H,7,FALSE)</f>
        <v>Lada 2107</v>
      </c>
      <c r="H41" s="97" t="str">
        <f>VLOOKUP(C41,Startlist!B:H,6,FALSE)</f>
        <v>KAUR MOTORSPORT</v>
      </c>
      <c r="I41" s="228" t="str">
        <f>IF(VLOOKUP(C41,Results!B:O,12,FALSE)="","Retired",VLOOKUP(C41,Results!B:O,12,FALSE))</f>
        <v> 5.23,7</v>
      </c>
    </row>
    <row r="42" spans="1:9" ht="15">
      <c r="A42" s="95">
        <f t="shared" si="0"/>
        <v>35</v>
      </c>
      <c r="B42" s="225">
        <f>COUNTIF($D$1:D41,D42)+1</f>
        <v>1</v>
      </c>
      <c r="C42" s="127">
        <v>65</v>
      </c>
      <c r="D42" s="96" t="str">
        <f>IF(VLOOKUP($C42,'Champ Classes'!$A:$F,2,FALSE)="","",VLOOKUP($C42,'Champ Classes'!$A:$F,2,FALSE))</f>
        <v>EMV9</v>
      </c>
      <c r="E42" s="97" t="str">
        <f>CONCATENATE(VLOOKUP(C42,Startlist!B:H,3,FALSE)," / ",VLOOKUP(C42,Startlist!B:H,4,FALSE))</f>
        <v>Tarmo Silt / Raido Loel</v>
      </c>
      <c r="F42" s="98" t="str">
        <f>VLOOKUP(C42,Startlist!B:F,5,FALSE)</f>
        <v>EST</v>
      </c>
      <c r="G42" s="97" t="str">
        <f>VLOOKUP(C42,Startlist!B:H,7,FALSE)</f>
        <v>Gaz 51</v>
      </c>
      <c r="H42" s="97" t="str">
        <f>VLOOKUP(C42,Startlist!B:H,6,FALSE)</f>
        <v>MÄRJAMAA RALLYTEAM</v>
      </c>
      <c r="I42" s="228" t="str">
        <f>IF(VLOOKUP(C42,Results!B:O,12,FALSE)="","Retired",VLOOKUP(C42,Results!B:O,12,FALSE))</f>
        <v> 5.30,8</v>
      </c>
    </row>
    <row r="43" spans="1:9" ht="15">
      <c r="A43" s="95">
        <f t="shared" si="0"/>
        <v>36</v>
      </c>
      <c r="B43" s="225">
        <f>COUNTIF($D$1:D42,D43)+1</f>
        <v>2</v>
      </c>
      <c r="C43" s="127">
        <v>67</v>
      </c>
      <c r="D43" s="96" t="str">
        <f>IF(VLOOKUP($C43,'Champ Classes'!$A:$F,2,FALSE)="","",VLOOKUP($C43,'Champ Classes'!$A:$F,2,FALSE))</f>
        <v>EMV9</v>
      </c>
      <c r="E43" s="97" t="str">
        <f>CONCATENATE(VLOOKUP(C43,Startlist!B:H,3,FALSE)," / ",VLOOKUP(C43,Startlist!B:H,4,FALSE))</f>
        <v>Rainer Tuberik / Raido Vetesina</v>
      </c>
      <c r="F43" s="98" t="str">
        <f>VLOOKUP(C43,Startlist!B:F,5,FALSE)</f>
        <v>EST</v>
      </c>
      <c r="G43" s="97" t="str">
        <f>VLOOKUP(C43,Startlist!B:H,7,FALSE)</f>
        <v>Gaz 51</v>
      </c>
      <c r="H43" s="97" t="str">
        <f>VLOOKUP(C43,Startlist!B:H,6,FALSE)</f>
        <v>JUURU TEHNIKAKLUBI</v>
      </c>
      <c r="I43" s="228" t="str">
        <f>IF(VLOOKUP(C43,Results!B:O,12,FALSE)="","Retired",VLOOKUP(C43,Results!B:O,12,FALSE))</f>
        <v> 5.33,0</v>
      </c>
    </row>
    <row r="44" spans="1:9" ht="15">
      <c r="A44" s="95">
        <f t="shared" si="0"/>
        <v>37</v>
      </c>
      <c r="B44" s="225">
        <f>COUNTIF($D$1:D43,D44)+1</f>
        <v>3</v>
      </c>
      <c r="C44" s="127">
        <v>68</v>
      </c>
      <c r="D44" s="96" t="str">
        <f>IF(VLOOKUP($C44,'Champ Classes'!$A:$F,2,FALSE)="","",VLOOKUP($C44,'Champ Classes'!$A:$F,2,FALSE))</f>
        <v>EMV9</v>
      </c>
      <c r="E44" s="97" t="str">
        <f>CONCATENATE(VLOOKUP(C44,Startlist!B:H,3,FALSE)," / ",VLOOKUP(C44,Startlist!B:H,4,FALSE))</f>
        <v>Veiko Liukanen / Toivo Liukanen</v>
      </c>
      <c r="F44" s="98" t="str">
        <f>VLOOKUP(C44,Startlist!B:F,5,FALSE)</f>
        <v>EST</v>
      </c>
      <c r="G44" s="97" t="str">
        <f>VLOOKUP(C44,Startlist!B:H,7,FALSE)</f>
        <v>Gaz 51</v>
      </c>
      <c r="H44" s="97" t="str">
        <f>VLOOKUP(C44,Startlist!B:H,6,FALSE)</f>
        <v>MÄRJAMAA RALLYTEAM</v>
      </c>
      <c r="I44" s="228" t="str">
        <f>IF(VLOOKUP(C44,Results!B:O,12,FALSE)="","Retired",VLOOKUP(C44,Results!B:O,12,FALSE))</f>
        <v> 5.36,3</v>
      </c>
    </row>
    <row r="45" spans="1:9" ht="15">
      <c r="A45" s="95">
        <f t="shared" si="0"/>
        <v>38</v>
      </c>
      <c r="B45" s="225">
        <f>COUNTIF($D$1:D44,D45)+1</f>
        <v>4</v>
      </c>
      <c r="C45" s="127">
        <v>71</v>
      </c>
      <c r="D45" s="96" t="str">
        <f>IF(VLOOKUP($C45,'Champ Classes'!$A:$F,2,FALSE)="","",VLOOKUP($C45,'Champ Classes'!$A:$F,2,FALSE))</f>
        <v>EMV9</v>
      </c>
      <c r="E45" s="97" t="str">
        <f>CONCATENATE(VLOOKUP(C45,Startlist!B:H,3,FALSE)," / ",VLOOKUP(C45,Startlist!B:H,4,FALSE))</f>
        <v>Martin Leemets / Andres Lichtfeldt</v>
      </c>
      <c r="F45" s="98" t="str">
        <f>VLOOKUP(C45,Startlist!B:F,5,FALSE)</f>
        <v>EST</v>
      </c>
      <c r="G45" s="97" t="str">
        <f>VLOOKUP(C45,Startlist!B:H,7,FALSE)</f>
        <v>Gaz 51</v>
      </c>
      <c r="H45" s="97" t="str">
        <f>VLOOKUP(C45,Startlist!B:H,6,FALSE)</f>
        <v>GAZ RALLIKLUBI</v>
      </c>
      <c r="I45" s="228" t="str">
        <f>IF(VLOOKUP(C45,Results!B:O,12,FALSE)="","Retired",VLOOKUP(C45,Results!B:O,12,FALSE))</f>
        <v> 5.43,0</v>
      </c>
    </row>
    <row r="46" spans="1:9" ht="15">
      <c r="A46" s="95">
        <f t="shared" si="0"/>
        <v>39</v>
      </c>
      <c r="B46" s="225">
        <f>COUNTIF($D$1:D45,D46)+1</f>
        <v>5</v>
      </c>
      <c r="C46" s="127">
        <v>63</v>
      </c>
      <c r="D46" s="96" t="str">
        <f>IF(VLOOKUP($C46,'Champ Classes'!$A:$F,2,FALSE)="","",VLOOKUP($C46,'Champ Classes'!$A:$F,2,FALSE))</f>
        <v>EMV7</v>
      </c>
      <c r="E46" s="97" t="str">
        <f>CONCATENATE(VLOOKUP(C46,Startlist!B:H,3,FALSE)," / ",VLOOKUP(C46,Startlist!B:H,4,FALSE))</f>
        <v>Andres Ditmann / Kristjan Metsis</v>
      </c>
      <c r="F46" s="98" t="str">
        <f>VLOOKUP(C46,Startlist!B:F,5,FALSE)</f>
        <v>EST</v>
      </c>
      <c r="G46" s="97" t="str">
        <f>VLOOKUP(C46,Startlist!B:H,7,FALSE)</f>
        <v>Volkswagen Golf II GTI</v>
      </c>
      <c r="H46" s="97" t="str">
        <f>VLOOKUP(C46,Startlist!B:H,6,FALSE)</f>
        <v>RS RACING TEAM SPORDIKLUBI</v>
      </c>
      <c r="I46" s="228" t="str">
        <f>IF(VLOOKUP(C46,Results!B:O,12,FALSE)="","Retired",VLOOKUP(C46,Results!B:O,12,FALSE))</f>
        <v> 5.46,1</v>
      </c>
    </row>
    <row r="47" spans="1:9" ht="15">
      <c r="A47" s="95">
        <f t="shared" si="0"/>
        <v>40</v>
      </c>
      <c r="B47" s="225">
        <f>COUNTIF($D$1:D46,D47)+1</f>
        <v>5</v>
      </c>
      <c r="C47" s="127">
        <v>70</v>
      </c>
      <c r="D47" s="96" t="str">
        <f>IF(VLOOKUP($C47,'Champ Classes'!$A:$F,2,FALSE)="","",VLOOKUP($C47,'Champ Classes'!$A:$F,2,FALSE))</f>
        <v>EMV9</v>
      </c>
      <c r="E47" s="97" t="str">
        <f>CONCATENATE(VLOOKUP(C47,Startlist!B:H,3,FALSE)," / ",VLOOKUP(C47,Startlist!B:H,4,FALSE))</f>
        <v>Alo Põder / Tarmo Heidemann</v>
      </c>
      <c r="F47" s="98" t="str">
        <f>VLOOKUP(C47,Startlist!B:F,5,FALSE)</f>
        <v>EST</v>
      </c>
      <c r="G47" s="97" t="str">
        <f>VLOOKUP(C47,Startlist!B:H,7,FALSE)</f>
        <v>Gaz 51</v>
      </c>
      <c r="H47" s="97" t="str">
        <f>VLOOKUP(C47,Startlist!B:H,6,FALSE)</f>
        <v>VÄNDRA TSK</v>
      </c>
      <c r="I47" s="228" t="str">
        <f>IF(VLOOKUP(C47,Results!B:O,12,FALSE)="","Retired",VLOOKUP(C47,Results!B:O,12,FALSE))</f>
        <v> 5.57,6</v>
      </c>
    </row>
    <row r="48" spans="1:9" ht="15">
      <c r="A48" s="95">
        <f t="shared" si="0"/>
        <v>41</v>
      </c>
      <c r="B48" s="225">
        <f>COUNTIF($D$1:D47,D48)+1</f>
        <v>6</v>
      </c>
      <c r="C48" s="127">
        <v>69</v>
      </c>
      <c r="D48" s="96" t="str">
        <f>IF(VLOOKUP($C48,'Champ Classes'!$A:$F,2,FALSE)="","",VLOOKUP($C48,'Champ Classes'!$A:$F,2,FALSE))</f>
        <v>EMV9</v>
      </c>
      <c r="E48" s="97" t="str">
        <f>CONCATENATE(VLOOKUP(C48,Startlist!B:H,3,FALSE)," / ",VLOOKUP(C48,Startlist!B:H,4,FALSE))</f>
        <v>Janno Nuiamäe / Arvo Rego</v>
      </c>
      <c r="F48" s="98" t="str">
        <f>VLOOKUP(C48,Startlist!B:F,5,FALSE)</f>
        <v>EST</v>
      </c>
      <c r="G48" s="97" t="str">
        <f>VLOOKUP(C48,Startlist!B:H,7,FALSE)</f>
        <v>Gaz 51 WRC</v>
      </c>
      <c r="H48" s="97" t="str">
        <f>VLOOKUP(C48,Startlist!B:H,6,FALSE)</f>
        <v>NN SPORDIKLUBI</v>
      </c>
      <c r="I48" s="228" t="str">
        <f>IF(VLOOKUP(C48,Results!B:O,12,FALSE)="","Retired",VLOOKUP(C48,Results!B:O,12,FALSE))</f>
        <v> 5.59,3</v>
      </c>
    </row>
    <row r="49" spans="1:9" ht="15">
      <c r="A49" s="95">
        <f t="shared" si="0"/>
        <v>42</v>
      </c>
      <c r="B49" s="225">
        <f>COUNTIF($D$1:D48,D49)+1</f>
        <v>7</v>
      </c>
      <c r="C49" s="127">
        <v>72</v>
      </c>
      <c r="D49" s="96" t="str">
        <f>IF(VLOOKUP($C49,'Champ Classes'!$A:$F,2,FALSE)="","",VLOOKUP($C49,'Champ Classes'!$A:$F,2,FALSE))</f>
        <v>EMV9</v>
      </c>
      <c r="E49" s="97" t="str">
        <f>CONCATENATE(VLOOKUP(C49,Startlist!B:H,3,FALSE)," / ",VLOOKUP(C49,Startlist!B:H,4,FALSE))</f>
        <v>Kaspar Kaldjärv / Madis Allese</v>
      </c>
      <c r="F49" s="98" t="str">
        <f>VLOOKUP(C49,Startlist!B:F,5,FALSE)</f>
        <v>EST</v>
      </c>
      <c r="G49" s="97" t="str">
        <f>VLOOKUP(C49,Startlist!B:H,7,FALSE)</f>
        <v>Gaz 51A</v>
      </c>
      <c r="H49" s="97" t="str">
        <f>VLOOKUP(C49,Startlist!B:H,6,FALSE)</f>
        <v>VIRU RALLY TEAM</v>
      </c>
      <c r="I49" s="228" t="str">
        <f>IF(VLOOKUP(C49,Results!B:O,12,FALSE)="","Retired",VLOOKUP(C49,Results!B:O,12,FALSE))</f>
        <v> 6.03,1</v>
      </c>
    </row>
    <row r="50" spans="1:9" ht="15">
      <c r="A50" s="95">
        <f t="shared" si="0"/>
        <v>43</v>
      </c>
      <c r="B50" s="225">
        <f>COUNTIF($D$1:D49,D50)+1</f>
        <v>8</v>
      </c>
      <c r="C50" s="127">
        <v>74</v>
      </c>
      <c r="D50" s="96" t="str">
        <f>IF(VLOOKUP($C50,'Champ Classes'!$A:$F,2,FALSE)="","",VLOOKUP($C50,'Champ Classes'!$A:$F,2,FALSE))</f>
        <v>EMV9</v>
      </c>
      <c r="E50" s="97" t="str">
        <f>CONCATENATE(VLOOKUP(C50,Startlist!B:H,3,FALSE)," / ",VLOOKUP(C50,Startlist!B:H,4,FALSE))</f>
        <v>Mart Mäll / Marcus Mäll</v>
      </c>
      <c r="F50" s="98" t="str">
        <f>VLOOKUP(C50,Startlist!B:F,5,FALSE)</f>
        <v>EST</v>
      </c>
      <c r="G50" s="97" t="str">
        <f>VLOOKUP(C50,Startlist!B:H,7,FALSE)</f>
        <v>Gaz 51</v>
      </c>
      <c r="H50" s="97" t="str">
        <f>VLOOKUP(C50,Startlist!B:H,6,FALSE)</f>
        <v>GAZ RALLIKLUBI</v>
      </c>
      <c r="I50" s="228" t="str">
        <f>IF(VLOOKUP(C50,Results!B:O,12,FALSE)="","Retired",VLOOKUP(C50,Results!B:O,12,FALSE))</f>
        <v> 6.27,0</v>
      </c>
    </row>
    <row r="51" spans="1:9" ht="15">
      <c r="A51" s="95"/>
      <c r="B51" s="225"/>
      <c r="C51" s="127">
        <v>2</v>
      </c>
      <c r="D51" s="96" t="str">
        <f>IF(VLOOKUP($C51,'Champ Classes'!$A:$F,2,FALSE)="","",VLOOKUP($C51,'Champ Classes'!$A:$F,2,FALSE))</f>
        <v>EMV1</v>
      </c>
      <c r="E51" s="97" t="str">
        <f>CONCATENATE(VLOOKUP(C51,Startlist!B:H,3,FALSE)," / ",VLOOKUP(C51,Startlist!B:H,4,FALSE))</f>
        <v>Roland Murakas / Kalle Adler</v>
      </c>
      <c r="F51" s="98" t="str">
        <f>VLOOKUP(C51,Startlist!B:F,5,FALSE)</f>
        <v>EST</v>
      </c>
      <c r="G51" s="97" t="str">
        <f>VLOOKUP(C51,Startlist!B:H,7,FALSE)</f>
        <v>Ford Fiesta</v>
      </c>
      <c r="H51" s="97" t="str">
        <f>VLOOKUP(C51,Startlist!B:H,6,FALSE)</f>
        <v>MURAKAS RACING</v>
      </c>
      <c r="I51" s="279" t="str">
        <f>IF(VLOOKUP(C51,Results!B:O,12,FALSE)="","Retired",VLOOKUP(C51,Results!B:O,12,FALSE))</f>
        <v>Retired</v>
      </c>
    </row>
    <row r="52" spans="1:9" ht="15">
      <c r="A52" s="95"/>
      <c r="B52" s="225"/>
      <c r="C52" s="127">
        <v>5</v>
      </c>
      <c r="D52" s="96" t="str">
        <f>IF(VLOOKUP($C52,'Champ Classes'!$A:$F,2,FALSE)="","",VLOOKUP($C52,'Champ Classes'!$A:$F,2,FALSE))</f>
        <v>EMV5</v>
      </c>
      <c r="E52" s="97" t="str">
        <f>CONCATENATE(VLOOKUP(C52,Startlist!B:H,3,FALSE)," / ",VLOOKUP(C52,Startlist!B:H,4,FALSE))</f>
        <v>Edijs Bergmanis / Ivo Pukis</v>
      </c>
      <c r="F52" s="98" t="str">
        <f>VLOOKUP(C52,Startlist!B:F,5,FALSE)</f>
        <v>LVA</v>
      </c>
      <c r="G52" s="97" t="str">
        <f>VLOOKUP(C52,Startlist!B:H,7,FALSE)</f>
        <v>Mitsubishi Lancer Evo 9</v>
      </c>
      <c r="H52" s="97" t="str">
        <f>VLOOKUP(C52,Startlist!B:H,6,FALSE)</f>
        <v>A1M MOTORSPORT</v>
      </c>
      <c r="I52" s="279" t="str">
        <f>IF(VLOOKUP(C52,Results!B:O,12,FALSE)="","Retired",VLOOKUP(C52,Results!B:O,12,FALSE))</f>
        <v>Retired</v>
      </c>
    </row>
    <row r="53" spans="1:9" ht="15">
      <c r="A53" s="95"/>
      <c r="B53" s="225"/>
      <c r="C53" s="127">
        <v>8</v>
      </c>
      <c r="D53" s="96" t="str">
        <f>IF(VLOOKUP($C53,'Champ Classes'!$A:$F,2,FALSE)="","",VLOOKUP($C53,'Champ Classes'!$A:$F,2,FALSE))</f>
        <v>EMV5</v>
      </c>
      <c r="E53" s="97" t="str">
        <f>CONCATENATE(VLOOKUP(C53,Startlist!B:H,3,FALSE)," / ",VLOOKUP(C53,Startlist!B:H,4,FALSE))</f>
        <v>Vaiko Samm / Kaimar Taal</v>
      </c>
      <c r="F53" s="98" t="str">
        <f>VLOOKUP(C53,Startlist!B:F,5,FALSE)</f>
        <v>EST</v>
      </c>
      <c r="G53" s="97" t="str">
        <f>VLOOKUP(C53,Startlist!B:H,7,FALSE)</f>
        <v>Subaru Impreza WRX STI</v>
      </c>
      <c r="H53" s="97" t="str">
        <f>VLOOKUP(C53,Startlist!B:H,6,FALSE)</f>
        <v>G.M.RACING SK</v>
      </c>
      <c r="I53" s="279" t="str">
        <f>IF(VLOOKUP(C53,Results!B:O,12,FALSE)="","Retired",VLOOKUP(C53,Results!B:O,12,FALSE))</f>
        <v>Retired</v>
      </c>
    </row>
    <row r="54" spans="1:9" ht="15">
      <c r="A54" s="95"/>
      <c r="B54" s="225"/>
      <c r="C54" s="127">
        <v>22</v>
      </c>
      <c r="D54" s="96" t="str">
        <f>IF(VLOOKUP($C54,'Champ Classes'!$A:$F,2,FALSE)="","",VLOOKUP($C54,'Champ Classes'!$A:$F,2,FALSE))</f>
        <v>EMV7</v>
      </c>
      <c r="E54" s="97" t="str">
        <f>CONCATENATE(VLOOKUP(C54,Startlist!B:H,3,FALSE)," / ",VLOOKUP(C54,Startlist!B:H,4,FALSE))</f>
        <v>Joonas Palmisto / Jan Nõlvak</v>
      </c>
      <c r="F54" s="98" t="str">
        <f>VLOOKUP(C54,Startlist!B:F,5,FALSE)</f>
        <v>EST</v>
      </c>
      <c r="G54" s="97" t="str">
        <f>VLOOKUP(C54,Startlist!B:H,7,FALSE)</f>
        <v>VW Golf 2</v>
      </c>
      <c r="H54" s="97" t="str">
        <f>VLOOKUP(C54,Startlist!B:H,6,FALSE)</f>
        <v>TIKKRI MOTORSPORT</v>
      </c>
      <c r="I54" s="279" t="str">
        <f>IF(VLOOKUP(C54,Results!B:O,12,FALSE)="","Retired",VLOOKUP(C54,Results!B:O,12,FALSE))</f>
        <v>Retired</v>
      </c>
    </row>
    <row r="55" spans="1:9" ht="15">
      <c r="A55" s="95"/>
      <c r="B55" s="225"/>
      <c r="C55" s="127">
        <v>24</v>
      </c>
      <c r="D55" s="96" t="str">
        <f>IF(VLOOKUP($C55,'Champ Classes'!$A:$F,2,FALSE)="","",VLOOKUP($C55,'Champ Classes'!$A:$F,2,FALSE))</f>
        <v>EMV8</v>
      </c>
      <c r="E55" s="97" t="str">
        <f>CONCATENATE(VLOOKUP(C55,Startlist!B:H,3,FALSE)," / ",VLOOKUP(C55,Startlist!B:H,4,FALSE))</f>
        <v>Hanna Lisette Aabna / Jaanus Hõbemägi</v>
      </c>
      <c r="F55" s="98" t="str">
        <f>VLOOKUP(C55,Startlist!B:F,5,FALSE)</f>
        <v>EST</v>
      </c>
      <c r="G55" s="97" t="str">
        <f>VLOOKUP(C55,Startlist!B:H,7,FALSE)</f>
        <v>Ford Fiesta R2</v>
      </c>
      <c r="H55" s="97" t="str">
        <f>VLOOKUP(C55,Startlist!B:H,6,FALSE)</f>
        <v>HT MOTORSPORT</v>
      </c>
      <c r="I55" s="279" t="str">
        <f>IF(VLOOKUP(C55,Results!B:O,12,FALSE)="","Retired",VLOOKUP(C55,Results!B:O,12,FALSE))</f>
        <v>Retired</v>
      </c>
    </row>
    <row r="56" spans="1:9" ht="15">
      <c r="A56" s="95"/>
      <c r="B56" s="225"/>
      <c r="C56" s="127">
        <v>25</v>
      </c>
      <c r="D56" s="96" t="str">
        <f>IF(VLOOKUP($C56,'Champ Classes'!$A:$F,2,FALSE)="","",VLOOKUP($C56,'Champ Classes'!$A:$F,2,FALSE))</f>
        <v>EMV8</v>
      </c>
      <c r="E56" s="97" t="str">
        <f>CONCATENATE(VLOOKUP(C56,Startlist!B:H,3,FALSE)," / ",VLOOKUP(C56,Startlist!B:H,4,FALSE))</f>
        <v>Oskar Männamets / Holger Enok</v>
      </c>
      <c r="F56" s="98" t="str">
        <f>VLOOKUP(C56,Startlist!B:F,5,FALSE)</f>
        <v>EST</v>
      </c>
      <c r="G56" s="97" t="str">
        <f>VLOOKUP(C56,Startlist!B:H,7,FALSE)</f>
        <v>Citroen C2 R2 MAX</v>
      </c>
      <c r="H56" s="97" t="str">
        <f>VLOOKUP(C56,Startlist!B:H,6,FALSE)</f>
        <v>CKR ESTONIA</v>
      </c>
      <c r="I56" s="279" t="str">
        <f>IF(VLOOKUP(C56,Results!B:O,12,FALSE)="","Retired",VLOOKUP(C56,Results!B:O,12,FALSE))</f>
        <v>Retired</v>
      </c>
    </row>
    <row r="57" spans="1:9" ht="15">
      <c r="A57" s="95"/>
      <c r="B57" s="225"/>
      <c r="C57" s="127">
        <v>34</v>
      </c>
      <c r="D57" s="96" t="str">
        <f>IF(VLOOKUP($C57,'Champ Classes'!$A:$F,2,FALSE)="","",VLOOKUP($C57,'Champ Classes'!$A:$F,2,FALSE))</f>
        <v>EMV6</v>
      </c>
      <c r="E57" s="97" t="str">
        <f>CONCATENATE(VLOOKUP(C57,Startlist!B:H,3,FALSE)," / ",VLOOKUP(C57,Startlist!B:H,4,FALSE))</f>
        <v>Karl Jalakas / Janek Kundrats</v>
      </c>
      <c r="F57" s="98" t="str">
        <f>VLOOKUP(C57,Startlist!B:F,5,FALSE)</f>
        <v>EST</v>
      </c>
      <c r="G57" s="97" t="str">
        <f>VLOOKUP(C57,Startlist!B:H,7,FALSE)</f>
        <v>BMW M3</v>
      </c>
      <c r="H57" s="97" t="str">
        <f>VLOOKUP(C57,Startlist!B:H,6,FALSE)</f>
        <v>PIHTLA RT</v>
      </c>
      <c r="I57" s="279" t="str">
        <f>IF(VLOOKUP(C57,Results!B:O,12,FALSE)="","Retired",VLOOKUP(C57,Results!B:O,12,FALSE))</f>
        <v>Retired</v>
      </c>
    </row>
    <row r="58" spans="1:9" ht="15">
      <c r="A58" s="95"/>
      <c r="B58" s="225"/>
      <c r="C58" s="127">
        <v>35</v>
      </c>
      <c r="D58" s="96" t="str">
        <f>IF(VLOOKUP($C58,'Champ Classes'!$A:$F,2,FALSE)="","",VLOOKUP($C58,'Champ Classes'!$A:$F,2,FALSE))</f>
        <v>EMV7</v>
      </c>
      <c r="E58" s="97" t="str">
        <f>CONCATENATE(VLOOKUP(C58,Startlist!B:H,3,FALSE)," / ",VLOOKUP(C58,Startlist!B:H,4,FALSE))</f>
        <v>Harri Rodendau / Andrus Toom</v>
      </c>
      <c r="F58" s="98" t="str">
        <f>VLOOKUP(C58,Startlist!B:F,5,FALSE)</f>
        <v>EST</v>
      </c>
      <c r="G58" s="97" t="str">
        <f>VLOOKUP(C58,Startlist!B:H,7,FALSE)</f>
        <v>Ford Escort MK 2</v>
      </c>
      <c r="H58" s="97" t="str">
        <f>VLOOKUP(C58,Startlist!B:H,6,FALSE)</f>
        <v>MS RACING</v>
      </c>
      <c r="I58" s="279" t="str">
        <f>IF(VLOOKUP(C58,Results!B:O,12,FALSE)="","Retired",VLOOKUP(C58,Results!B:O,12,FALSE))</f>
        <v>Retired</v>
      </c>
    </row>
    <row r="59" spans="1:9" ht="15">
      <c r="A59" s="95"/>
      <c r="B59" s="225"/>
      <c r="C59" s="127">
        <v>41</v>
      </c>
      <c r="D59" s="96" t="str">
        <f>IF(VLOOKUP($C59,'Champ Classes'!$A:$F,2,FALSE)="","",VLOOKUP($C59,'Champ Classes'!$A:$F,2,FALSE))</f>
        <v>EMV6</v>
      </c>
      <c r="E59" s="97" t="str">
        <f>CONCATENATE(VLOOKUP(C59,Startlist!B:H,3,FALSE)," / ",VLOOKUP(C59,Startlist!B:H,4,FALSE))</f>
        <v>Argo Kuutok / Vallo Pleesi</v>
      </c>
      <c r="F59" s="98" t="str">
        <f>VLOOKUP(C59,Startlist!B:F,5,FALSE)</f>
        <v>EST</v>
      </c>
      <c r="G59" s="97" t="str">
        <f>VLOOKUP(C59,Startlist!B:H,7,FALSE)</f>
        <v>BMW M3</v>
      </c>
      <c r="H59" s="97" t="str">
        <f>VLOOKUP(C59,Startlist!B:H,6,FALSE)</f>
        <v>BTR RACING</v>
      </c>
      <c r="I59" s="279" t="str">
        <f>IF(VLOOKUP(C59,Results!B:O,12,FALSE)="","Retired",VLOOKUP(C59,Results!B:O,12,FALSE))</f>
        <v>Retired</v>
      </c>
    </row>
    <row r="60" spans="1:9" ht="15">
      <c r="A60" s="95"/>
      <c r="B60" s="225"/>
      <c r="C60" s="127">
        <v>43</v>
      </c>
      <c r="D60" s="96" t="str">
        <f>IF(VLOOKUP($C60,'Champ Classes'!$A:$F,2,FALSE)="","",VLOOKUP($C60,'Champ Classes'!$A:$F,2,FALSE))</f>
        <v>EMV6</v>
      </c>
      <c r="E60" s="97" t="str">
        <f>CONCATENATE(VLOOKUP(C60,Startlist!B:H,3,FALSE)," / ",VLOOKUP(C60,Startlist!B:H,4,FALSE))</f>
        <v>Lembit Soe / Imre Kuusk</v>
      </c>
      <c r="F60" s="98" t="str">
        <f>VLOOKUP(C60,Startlist!B:F,5,FALSE)</f>
        <v>EST</v>
      </c>
      <c r="G60" s="97" t="str">
        <f>VLOOKUP(C60,Startlist!B:H,7,FALSE)</f>
        <v>Toyota Starlet</v>
      </c>
      <c r="H60" s="97" t="str">
        <f>VLOOKUP(C60,Startlist!B:H,6,FALSE)</f>
        <v>SAR-TECH MOTORSPORT</v>
      </c>
      <c r="I60" s="279" t="str">
        <f>IF(VLOOKUP(C60,Results!B:O,12,FALSE)="","Retired",VLOOKUP(C60,Results!B:O,12,FALSE))</f>
        <v>Retired</v>
      </c>
    </row>
    <row r="61" spans="1:9" ht="15">
      <c r="A61" s="95"/>
      <c r="B61" s="225"/>
      <c r="C61" s="127">
        <v>44</v>
      </c>
      <c r="D61" s="96" t="str">
        <f>IF(VLOOKUP($C61,'Champ Classes'!$A:$F,2,FALSE)="","",VLOOKUP($C61,'Champ Classes'!$A:$F,2,FALSE))</f>
        <v>EMV6</v>
      </c>
      <c r="E61" s="97" t="str">
        <f>CONCATENATE(VLOOKUP(C61,Startlist!B:H,3,FALSE)," / ",VLOOKUP(C61,Startlist!B:H,4,FALSE))</f>
        <v>Magnar Arula / Ragnar Laurits</v>
      </c>
      <c r="F61" s="98" t="str">
        <f>VLOOKUP(C61,Startlist!B:F,5,FALSE)</f>
        <v>EST</v>
      </c>
      <c r="G61" s="97" t="str">
        <f>VLOOKUP(C61,Startlist!B:H,7,FALSE)</f>
        <v>BMW 325</v>
      </c>
      <c r="H61" s="97" t="str">
        <f>VLOOKUP(C61,Startlist!B:H,6,FALSE)</f>
        <v>TIITS RACING TEAM</v>
      </c>
      <c r="I61" s="279" t="str">
        <f>IF(VLOOKUP(C61,Results!B:O,12,FALSE)="","Retired",VLOOKUP(C61,Results!B:O,12,FALSE))</f>
        <v>Retired</v>
      </c>
    </row>
    <row r="62" spans="1:9" ht="15">
      <c r="A62" s="95"/>
      <c r="B62" s="225"/>
      <c r="C62" s="127">
        <v>46</v>
      </c>
      <c r="D62" s="96" t="str">
        <f>IF(VLOOKUP($C62,'Champ Classes'!$A:$F,2,FALSE)="","",VLOOKUP($C62,'Champ Classes'!$A:$F,2,FALSE))</f>
        <v>EMV5</v>
      </c>
      <c r="E62" s="97" t="str">
        <f>CONCATENATE(VLOOKUP(C62,Startlist!B:H,3,FALSE)," / ",VLOOKUP(C62,Startlist!B:H,4,FALSE))</f>
        <v>Janar Lehtniit / Paavo Pajuväli</v>
      </c>
      <c r="F62" s="98" t="str">
        <f>VLOOKUP(C62,Startlist!B:F,5,FALSE)</f>
        <v>EST</v>
      </c>
      <c r="G62" s="97" t="str">
        <f>VLOOKUP(C62,Startlist!B:H,7,FALSE)</f>
        <v>Subaru Impreza</v>
      </c>
      <c r="H62" s="97" t="str">
        <f>VLOOKUP(C62,Startlist!B:H,6,FALSE)</f>
        <v>ERKI SPORT</v>
      </c>
      <c r="I62" s="279" t="str">
        <f>IF(VLOOKUP(C62,Results!B:O,12,FALSE)="","Retired",VLOOKUP(C62,Results!B:O,12,FALSE))</f>
        <v>Retired</v>
      </c>
    </row>
    <row r="63" spans="1:9" ht="15">
      <c r="A63" s="95"/>
      <c r="B63" s="225"/>
      <c r="C63" s="127">
        <v>47</v>
      </c>
      <c r="D63" s="96" t="str">
        <f>IF(VLOOKUP($C63,'Champ Classes'!$A:$F,2,FALSE)="","",VLOOKUP($C63,'Champ Classes'!$A:$F,2,FALSE))</f>
        <v>EMV7</v>
      </c>
      <c r="E63" s="97" t="str">
        <f>CONCATENATE(VLOOKUP(C63,Startlist!B:H,3,FALSE)," / ",VLOOKUP(C63,Startlist!B:H,4,FALSE))</f>
        <v>Rait Sinijärv / Kristo Galeta</v>
      </c>
      <c r="F63" s="98" t="str">
        <f>VLOOKUP(C63,Startlist!B:F,5,FALSE)</f>
        <v>EST</v>
      </c>
      <c r="G63" s="97" t="str">
        <f>VLOOKUP(C63,Startlist!B:H,7,FALSE)</f>
        <v>Honda Civic Type-R</v>
      </c>
      <c r="H63" s="97" t="str">
        <f>VLOOKUP(C63,Startlist!B:H,6,FALSE)</f>
        <v>MÄRJAMAA RALLYTEAM</v>
      </c>
      <c r="I63" s="279" t="str">
        <f>IF(VLOOKUP(C63,Results!B:O,12,FALSE)="","Retired",VLOOKUP(C63,Results!B:O,12,FALSE))</f>
        <v>Retired</v>
      </c>
    </row>
    <row r="64" spans="1:9" ht="15">
      <c r="A64" s="95"/>
      <c r="B64" s="225"/>
      <c r="C64" s="127">
        <v>48</v>
      </c>
      <c r="D64" s="96" t="str">
        <f>IF(VLOOKUP($C64,'Champ Classes'!$A:$F,2,FALSE)="","",VLOOKUP($C64,'Champ Classes'!$A:$F,2,FALSE))</f>
        <v>EMV6</v>
      </c>
      <c r="E64" s="97" t="str">
        <f>CONCATENATE(VLOOKUP(C64,Startlist!B:H,3,FALSE)," / ",VLOOKUP(C64,Startlist!B:H,4,FALSE))</f>
        <v>Kristo Kruuser / Priit Kruuser</v>
      </c>
      <c r="F64" s="98" t="str">
        <f>VLOOKUP(C64,Startlist!B:F,5,FALSE)</f>
        <v>EST</v>
      </c>
      <c r="G64" s="97" t="str">
        <f>VLOOKUP(C64,Startlist!B:H,7,FALSE)</f>
        <v>BMW M3</v>
      </c>
      <c r="H64" s="97" t="str">
        <f>VLOOKUP(C64,Startlist!B:H,6,FALSE)</f>
        <v>PIHTLA RT</v>
      </c>
      <c r="I64" s="279" t="str">
        <f>IF(VLOOKUP(C64,Results!B:O,12,FALSE)="","Retired",VLOOKUP(C64,Results!B:O,12,FALSE))</f>
        <v>Retired</v>
      </c>
    </row>
    <row r="65" spans="1:9" ht="15">
      <c r="A65" s="95"/>
      <c r="B65" s="225"/>
      <c r="C65" s="127">
        <v>49</v>
      </c>
      <c r="D65" s="96" t="str">
        <f>IF(VLOOKUP($C65,'Champ Classes'!$A:$F,2,FALSE)="","",VLOOKUP($C65,'Champ Classes'!$A:$F,2,FALSE))</f>
        <v>EMV6</v>
      </c>
      <c r="E65" s="97" t="str">
        <f>CONCATENATE(VLOOKUP(C65,Startlist!B:H,3,FALSE)," / ",VLOOKUP(C65,Startlist!B:H,4,FALSE))</f>
        <v>Tiit Põlluäär / Sander Kermik</v>
      </c>
      <c r="F65" s="98" t="str">
        <f>VLOOKUP(C65,Startlist!B:F,5,FALSE)</f>
        <v>EST</v>
      </c>
      <c r="G65" s="97" t="str">
        <f>VLOOKUP(C65,Startlist!B:H,7,FALSE)</f>
        <v>BMW M3</v>
      </c>
      <c r="H65" s="97" t="str">
        <f>VLOOKUP(C65,Startlist!B:H,6,FALSE)</f>
        <v>STARTER ENERGY RACING</v>
      </c>
      <c r="I65" s="279" t="str">
        <f>IF(VLOOKUP(C65,Results!B:O,12,FALSE)="","Retired",VLOOKUP(C65,Results!B:O,12,FALSE))</f>
        <v>Retired</v>
      </c>
    </row>
    <row r="66" spans="1:9" ht="15">
      <c r="A66" s="95"/>
      <c r="B66" s="225"/>
      <c r="C66" s="127">
        <v>52</v>
      </c>
      <c r="D66" s="96" t="str">
        <f>IF(VLOOKUP($C66,'Champ Classes'!$A:$F,2,FALSE)="","",VLOOKUP($C66,'Champ Classes'!$A:$F,2,FALSE))</f>
        <v>EMV6</v>
      </c>
      <c r="E66" s="97" t="str">
        <f>CONCATENATE(VLOOKUP(C66,Startlist!B:H,3,FALSE)," / ",VLOOKUP(C66,Startlist!B:H,4,FALSE))</f>
        <v>Toomas Klemmer / Kaili Klemmer</v>
      </c>
      <c r="F66" s="98" t="str">
        <f>VLOOKUP(C66,Startlist!B:F,5,FALSE)</f>
        <v>EST</v>
      </c>
      <c r="G66" s="97" t="str">
        <f>VLOOKUP(C66,Startlist!B:H,7,FALSE)</f>
        <v>BMW 323I</v>
      </c>
      <c r="H66" s="97" t="str">
        <f>VLOOKUP(C66,Startlist!B:H,6,FALSE)</f>
        <v>MRF MOTORSPORT</v>
      </c>
      <c r="I66" s="279" t="str">
        <f>IF(VLOOKUP(C66,Results!B:O,12,FALSE)="","Retired",VLOOKUP(C66,Results!B:O,12,FALSE))</f>
        <v>Retired</v>
      </c>
    </row>
    <row r="67" spans="1:9" ht="15">
      <c r="A67" s="95"/>
      <c r="B67" s="225"/>
      <c r="C67" s="127">
        <v>53</v>
      </c>
      <c r="D67" s="96" t="str">
        <f>IF(VLOOKUP($C67,'Champ Classes'!$A:$F,2,FALSE)="","",VLOOKUP($C67,'Champ Classes'!$A:$F,2,FALSE))</f>
        <v>EMV5</v>
      </c>
      <c r="E67" s="97" t="str">
        <f>CONCATENATE(VLOOKUP(C67,Startlist!B:H,3,FALSE)," / ",VLOOKUP(C67,Startlist!B:H,4,FALSE))</f>
        <v>Cärolain Kariste / Eero Kikerpill</v>
      </c>
      <c r="F67" s="98" t="str">
        <f>VLOOKUP(C67,Startlist!B:F,5,FALSE)</f>
        <v>EST</v>
      </c>
      <c r="G67" s="97" t="str">
        <f>VLOOKUP(C67,Startlist!B:H,7,FALSE)</f>
        <v>Mitsubishi Lancer Evo 6</v>
      </c>
      <c r="H67" s="97" t="str">
        <f>VLOOKUP(C67,Startlist!B:H,6,FALSE)</f>
        <v>TIITS RACING TEAM</v>
      </c>
      <c r="I67" s="279" t="str">
        <f>IF(VLOOKUP(C67,Results!B:O,12,FALSE)="","Retired",VLOOKUP(C67,Results!B:O,12,FALSE))</f>
        <v>Retired</v>
      </c>
    </row>
    <row r="68" spans="1:9" ht="15">
      <c r="A68" s="95"/>
      <c r="B68" s="225"/>
      <c r="C68" s="127">
        <v>58</v>
      </c>
      <c r="D68" s="96" t="str">
        <f>IF(VLOOKUP($C68,'Champ Classes'!$A:$F,2,FALSE)="","",VLOOKUP($C68,'Champ Classes'!$A:$F,2,FALSE))</f>
        <v>EMV6</v>
      </c>
      <c r="E68" s="97" t="str">
        <f>CONCATENATE(VLOOKUP(C68,Startlist!B:H,3,FALSE)," / ",VLOOKUP(C68,Startlist!B:H,4,FALSE))</f>
        <v>Kristjan Ojaste / Tõnu Tikerpalu</v>
      </c>
      <c r="F68" s="98" t="str">
        <f>VLOOKUP(C68,Startlist!B:F,5,FALSE)</f>
        <v>EST</v>
      </c>
      <c r="G68" s="97" t="str">
        <f>VLOOKUP(C68,Startlist!B:H,7,FALSE)</f>
        <v>BMW 328I</v>
      </c>
      <c r="H68" s="97" t="str">
        <f>VLOOKUP(C68,Startlist!B:H,6,FALSE)</f>
        <v>A1M MOTORSPORT 2</v>
      </c>
      <c r="I68" s="279" t="str">
        <f>IF(VLOOKUP(C68,Results!B:O,12,FALSE)="","Retired",VLOOKUP(C68,Results!B:O,12,FALSE))</f>
        <v>Retired</v>
      </c>
    </row>
    <row r="69" spans="1:9" ht="15">
      <c r="A69" s="95"/>
      <c r="B69" s="225"/>
      <c r="C69" s="127">
        <v>60</v>
      </c>
      <c r="D69" s="96" t="str">
        <f>IF(VLOOKUP($C69,'Champ Classes'!$A:$F,2,FALSE)="","",VLOOKUP($C69,'Champ Classes'!$A:$F,2,FALSE))</f>
        <v>EMV7</v>
      </c>
      <c r="E69" s="97" t="str">
        <f>CONCATENATE(VLOOKUP(C69,Startlist!B:H,3,FALSE)," / ",VLOOKUP(C69,Startlist!B:H,4,FALSE))</f>
        <v>Ronald Reisin / Karl Luhaäär</v>
      </c>
      <c r="F69" s="98" t="str">
        <f>VLOOKUP(C69,Startlist!B:F,5,FALSE)</f>
        <v>EST</v>
      </c>
      <c r="G69" s="97" t="str">
        <f>VLOOKUP(C69,Startlist!B:H,7,FALSE)</f>
        <v>Honda Civic Type-R</v>
      </c>
      <c r="H69" s="97" t="str">
        <f>VLOOKUP(C69,Startlist!B:H,6,FALSE)</f>
        <v>A1M MOTORSPORT</v>
      </c>
      <c r="I69" s="279" t="str">
        <f>IF(VLOOKUP(C69,Results!B:O,12,FALSE)="","Retired",VLOOKUP(C69,Results!B:O,12,FALSE))</f>
        <v>Retired</v>
      </c>
    </row>
    <row r="70" spans="1:9" ht="15">
      <c r="A70" s="95"/>
      <c r="B70" s="225"/>
      <c r="C70" s="127">
        <v>66</v>
      </c>
      <c r="D70" s="96" t="str">
        <f>IF(VLOOKUP($C70,'Champ Classes'!$A:$F,2,FALSE)="","",VLOOKUP($C70,'Champ Classes'!$A:$F,2,FALSE))</f>
        <v>EMV9</v>
      </c>
      <c r="E70" s="97" t="str">
        <f>CONCATENATE(VLOOKUP(C70,Startlist!B:H,3,FALSE)," / ",VLOOKUP(C70,Startlist!B:H,4,FALSE))</f>
        <v>Martin Kio / Jüri Lohk</v>
      </c>
      <c r="F70" s="98" t="str">
        <f>VLOOKUP(C70,Startlist!B:F,5,FALSE)</f>
        <v>EST</v>
      </c>
      <c r="G70" s="97" t="str">
        <f>VLOOKUP(C70,Startlist!B:H,7,FALSE)</f>
        <v>Gaz 51</v>
      </c>
      <c r="H70" s="97" t="str">
        <f>VLOOKUP(C70,Startlist!B:H,6,FALSE)</f>
        <v>SK VILLU</v>
      </c>
      <c r="I70" s="279" t="str">
        <f>IF(VLOOKUP(C70,Results!B:O,12,FALSE)="","Retired",VLOOKUP(C70,Results!B:O,12,FALSE))</f>
        <v>Retired</v>
      </c>
    </row>
  </sheetData>
  <sheetProtection/>
  <autoFilter ref="D7:E70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J11"/>
  <sheetViews>
    <sheetView workbookViewId="0" topLeftCell="A1">
      <pane ySplit="7" topLeftCell="BM8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2.421875" style="17" customWidth="1"/>
    <col min="2" max="2" width="2.28125" style="17" customWidth="1"/>
    <col min="3" max="3" width="6.00390625" style="158" customWidth="1"/>
    <col min="4" max="4" width="9.421875" style="0" customWidth="1"/>
    <col min="5" max="5" width="33.8515625" style="0" bestFit="1" customWidth="1"/>
    <col min="6" max="6" width="10.00390625" style="0" customWidth="1"/>
    <col min="7" max="7" width="21.140625" style="0" customWidth="1"/>
    <col min="8" max="8" width="22.140625" style="0" customWidth="1"/>
    <col min="9" max="9" width="9.140625" style="39" customWidth="1"/>
    <col min="10" max="10" width="9.140625" style="1" customWidth="1"/>
  </cols>
  <sheetData>
    <row r="1" spans="1:9" ht="9" customHeight="1">
      <c r="A1" s="184"/>
      <c r="B1" s="184"/>
      <c r="C1" s="90"/>
      <c r="D1" s="30"/>
      <c r="E1" s="30"/>
      <c r="F1" s="159"/>
      <c r="G1" s="30"/>
      <c r="H1" s="30"/>
      <c r="I1" s="43"/>
    </row>
    <row r="2" spans="1:9" ht="15" customHeight="1">
      <c r="A2" s="293" t="str">
        <f>Startlist!A1</f>
        <v>Paide Ralli 2022</v>
      </c>
      <c r="B2" s="293"/>
      <c r="C2" s="294"/>
      <c r="D2" s="294"/>
      <c r="E2" s="294"/>
      <c r="F2" s="294"/>
      <c r="G2" s="294"/>
      <c r="H2" s="294"/>
      <c r="I2" s="294"/>
    </row>
    <row r="3" spans="1:9" ht="15">
      <c r="A3" s="295" t="str">
        <f>Startlist!$A2</f>
        <v>16.-17. september 2022</v>
      </c>
      <c r="B3" s="295"/>
      <c r="C3" s="295"/>
      <c r="D3" s="295"/>
      <c r="E3" s="295"/>
      <c r="F3" s="295"/>
      <c r="G3" s="295"/>
      <c r="H3" s="295"/>
      <c r="I3" s="295"/>
    </row>
    <row r="4" spans="1:9" ht="15">
      <c r="A4" s="295" t="str">
        <f>Startlist!$A3</f>
        <v>Paide</v>
      </c>
      <c r="B4" s="295"/>
      <c r="C4" s="295"/>
      <c r="D4" s="295"/>
      <c r="E4" s="295"/>
      <c r="F4" s="295"/>
      <c r="G4" s="295"/>
      <c r="H4" s="295"/>
      <c r="I4" s="295"/>
    </row>
    <row r="5" spans="1:9" ht="15" customHeight="1">
      <c r="A5" s="184"/>
      <c r="B5" s="184"/>
      <c r="C5" s="90"/>
      <c r="D5" s="152"/>
      <c r="E5" s="30"/>
      <c r="F5" s="30"/>
      <c r="G5" s="30"/>
      <c r="H5" s="30"/>
      <c r="I5" s="44"/>
    </row>
    <row r="6" spans="1:10" ht="15.75" customHeight="1">
      <c r="A6" s="275" t="s">
        <v>320</v>
      </c>
      <c r="B6" s="113"/>
      <c r="D6" s="118"/>
      <c r="E6" s="113"/>
      <c r="F6" s="113"/>
      <c r="G6" s="113"/>
      <c r="H6" s="113"/>
      <c r="I6" s="117"/>
      <c r="J6" s="76"/>
    </row>
    <row r="7" spans="1:10" ht="12.75">
      <c r="A7" s="231"/>
      <c r="B7" s="232"/>
      <c r="C7" s="232" t="s">
        <v>58</v>
      </c>
      <c r="D7" s="92"/>
      <c r="E7" s="93" t="s">
        <v>46</v>
      </c>
      <c r="F7" s="92"/>
      <c r="G7" s="94" t="s">
        <v>55</v>
      </c>
      <c r="H7" s="91" t="s">
        <v>54</v>
      </c>
      <c r="I7" s="229" t="s">
        <v>48</v>
      </c>
      <c r="J7" s="76"/>
    </row>
    <row r="8" spans="1:10" ht="15" customHeight="1">
      <c r="A8" s="95"/>
      <c r="B8" s="225">
        <v>1</v>
      </c>
      <c r="C8" s="127">
        <v>20</v>
      </c>
      <c r="D8" s="96" t="str">
        <f>VLOOKUP(C8,Startlist!B:F,2,FALSE)</f>
        <v>MV4</v>
      </c>
      <c r="E8" s="97" t="str">
        <f>CONCATENATE(VLOOKUP(C8,Startlist!B:H,3,FALSE)," / ",VLOOKUP(C8,Startlist!B:H,4,FALSE))</f>
        <v>Jaspar Vaher / Marti Halling</v>
      </c>
      <c r="F8" s="98" t="str">
        <f>VLOOKUP(C8,Startlist!B:F,5,FALSE)</f>
        <v>EST</v>
      </c>
      <c r="G8" s="97" t="str">
        <f>VLOOKUP(C8,Startlist!B:H,7,FALSE)</f>
        <v>Ford Fiesta Rally4</v>
      </c>
      <c r="H8" s="97" t="str">
        <f>VLOOKUP(C8,Startlist!B:H,6,FALSE)</f>
        <v>CKR ESTONIA</v>
      </c>
      <c r="I8" s="228" t="str">
        <f>IF(VLOOKUP(C8,Results!B:O,14,FALSE)="","Retired",VLOOKUP(C8,Results!B:O,14,FALSE))</f>
        <v> 1:05.25,5</v>
      </c>
      <c r="J8" s="155"/>
    </row>
    <row r="9" spans="1:10" ht="15" customHeight="1">
      <c r="A9" s="95"/>
      <c r="B9" s="225">
        <f>B8+1</f>
        <v>2</v>
      </c>
      <c r="C9" s="127">
        <v>16</v>
      </c>
      <c r="D9" s="96" t="str">
        <f>VLOOKUP(C9,Startlist!B:F,2,FALSE)</f>
        <v>MV4</v>
      </c>
      <c r="E9" s="97" t="str">
        <f>CONCATENATE(VLOOKUP(C9,Startlist!B:H,3,FALSE)," / ",VLOOKUP(C9,Startlist!B:H,4,FALSE))</f>
        <v>Karl Johannes Visnapuu / Rait Jansen</v>
      </c>
      <c r="F9" s="98" t="str">
        <f>VLOOKUP(C9,Startlist!B:F,5,FALSE)</f>
        <v>EST</v>
      </c>
      <c r="G9" s="97" t="str">
        <f>VLOOKUP(C9,Startlist!B:H,7,FALSE)</f>
        <v>Ford Fiesta Rally4</v>
      </c>
      <c r="H9" s="97" t="str">
        <f>VLOOKUP(C9,Startlist!B:H,6,FALSE)</f>
        <v>CRC RALLY TEAM</v>
      </c>
      <c r="I9" s="228" t="str">
        <f>IF(VLOOKUP(C9,Results!B:O,14,FALSE)="","Retired",VLOOKUP(C9,Results!B:O,14,FALSE))</f>
        <v> 1:08.26,6</v>
      </c>
      <c r="J9" s="155"/>
    </row>
    <row r="10" spans="1:10" ht="15" customHeight="1">
      <c r="A10" s="95"/>
      <c r="B10" s="225">
        <f>B9+1</f>
        <v>3</v>
      </c>
      <c r="C10" s="127">
        <v>15</v>
      </c>
      <c r="D10" s="96" t="str">
        <f>VLOOKUP(C10,Startlist!B:F,2,FALSE)</f>
        <v>MV4</v>
      </c>
      <c r="E10" s="97" t="str">
        <f>CONCATENATE(VLOOKUP(C10,Startlist!B:H,3,FALSE)," / ",VLOOKUP(C10,Startlist!B:H,4,FALSE))</f>
        <v>Fabio Schwarz / Tim Rauber</v>
      </c>
      <c r="F10" s="98" t="str">
        <f>VLOOKUP(C10,Startlist!B:F,5,FALSE)</f>
        <v>DEU</v>
      </c>
      <c r="G10" s="97" t="str">
        <f>VLOOKUP(C10,Startlist!B:H,7,FALSE)</f>
        <v>Ford Fiesta Rally4</v>
      </c>
      <c r="H10" s="97" t="str">
        <f>VLOOKUP(C10,Startlist!B:H,6,FALSE)</f>
        <v>BALTIC MOTORSPORT PROMOTION</v>
      </c>
      <c r="I10" s="228" t="str">
        <f>IF(VLOOKUP(C10,Results!B:O,14,FALSE)="","Retired",VLOOKUP(C10,Results!B:O,14,FALSE))</f>
        <v> 1:09.25,2</v>
      </c>
      <c r="J10" s="155"/>
    </row>
    <row r="11" spans="1:10" ht="15" customHeight="1">
      <c r="A11" s="95"/>
      <c r="B11" s="225">
        <f>B10+1</f>
        <v>4</v>
      </c>
      <c r="C11" s="127">
        <v>17</v>
      </c>
      <c r="D11" s="96" t="str">
        <f>VLOOKUP(C11,Startlist!B:F,2,FALSE)</f>
        <v>MV4</v>
      </c>
      <c r="E11" s="97" t="str">
        <f>CONCATENATE(VLOOKUP(C11,Startlist!B:H,3,FALSE)," / ",VLOOKUP(C11,Startlist!B:H,4,FALSE))</f>
        <v>Pranko Kõrgesaar / Ott Kuurberg</v>
      </c>
      <c r="F11" s="98" t="str">
        <f>VLOOKUP(C11,Startlist!B:F,5,FALSE)</f>
        <v>EST</v>
      </c>
      <c r="G11" s="97" t="str">
        <f>VLOOKUP(C11,Startlist!B:H,7,FALSE)</f>
        <v>Ford Fiesta Rally4</v>
      </c>
      <c r="H11" s="97" t="str">
        <f>VLOOKUP(C11,Startlist!B:H,6,FALSE)</f>
        <v>BTR RACING</v>
      </c>
      <c r="I11" s="228" t="str">
        <f>IF(VLOOKUP(C11,Results!B:O,14,FALSE)="","Retired",VLOOKUP(C11,Results!B:O,14,FALSE))</f>
        <v> 1:14.31,3</v>
      </c>
      <c r="J11" s="155"/>
    </row>
  </sheetData>
  <sheetProtection/>
  <autoFilter ref="D7:E10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B22" sqref="B22"/>
    </sheetView>
  </sheetViews>
  <sheetFormatPr defaultColWidth="9.140625" defaultRowHeight="12.75"/>
  <cols>
    <col min="1" max="1" width="7.140625" style="30" customWidth="1"/>
    <col min="2" max="2" width="4.28125" style="90" customWidth="1"/>
    <col min="3" max="3" width="23.421875" style="30" customWidth="1"/>
    <col min="4" max="13" width="6.7109375" style="90" customWidth="1"/>
    <col min="14" max="14" width="6.7109375" style="30" customWidth="1"/>
    <col min="15" max="15" width="14.00390625" style="30" customWidth="1"/>
    <col min="16" max="16" width="3.57421875" style="30" customWidth="1"/>
    <col min="17" max="17" width="10.28125" style="78" customWidth="1"/>
    <col min="18" max="18" width="10.28125" style="0" customWidth="1"/>
    <col min="19" max="19" width="11.00390625" style="0" bestFit="1" customWidth="1"/>
  </cols>
  <sheetData>
    <row r="1" spans="1:18" ht="6.75" customHeight="1">
      <c r="A1" s="38"/>
      <c r="B1" s="79"/>
      <c r="C1" s="37"/>
      <c r="D1" s="79"/>
      <c r="E1" s="79"/>
      <c r="F1" s="79"/>
      <c r="G1" s="79"/>
      <c r="H1" s="79"/>
      <c r="I1" s="79"/>
      <c r="J1" s="79"/>
      <c r="K1" s="79"/>
      <c r="L1" s="79"/>
      <c r="M1" s="79"/>
      <c r="N1" s="37"/>
      <c r="O1" s="37"/>
      <c r="Q1" s="111"/>
      <c r="R1" s="107"/>
    </row>
    <row r="2" spans="1:18" ht="15">
      <c r="A2" s="291" t="str">
        <f>Startlist!A1</f>
        <v>Paide Ralli 2022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Q2" s="111"/>
      <c r="R2" s="107"/>
    </row>
    <row r="3" spans="1:18" ht="15">
      <c r="A3" s="291" t="str">
        <f>Startlist!$A2</f>
        <v>16.-17. september 2022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Q3" s="111"/>
      <c r="R3" s="107"/>
    </row>
    <row r="4" spans="1:18" ht="15">
      <c r="A4" s="291" t="str">
        <f>Startlist!$A3</f>
        <v>Paide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Q4" s="111"/>
      <c r="R4" s="107"/>
    </row>
    <row r="5" spans="1:18" ht="13.5" customHeight="1">
      <c r="A5" s="277" t="s">
        <v>320</v>
      </c>
      <c r="B5" s="146"/>
      <c r="C5" s="29"/>
      <c r="D5" s="80"/>
      <c r="E5" s="80"/>
      <c r="F5" s="80"/>
      <c r="G5" s="80"/>
      <c r="H5" s="80"/>
      <c r="I5" s="80"/>
      <c r="J5" s="80"/>
      <c r="K5" s="80"/>
      <c r="L5" s="80"/>
      <c r="M5" s="80"/>
      <c r="N5" s="29"/>
      <c r="O5" s="114"/>
      <c r="Q5" s="111"/>
      <c r="R5" s="107"/>
    </row>
    <row r="6" spans="1:18" ht="12.75">
      <c r="A6" s="24" t="s">
        <v>57</v>
      </c>
      <c r="B6" s="147" t="s">
        <v>58</v>
      </c>
      <c r="C6" s="20" t="s">
        <v>59</v>
      </c>
      <c r="D6" s="288" t="s">
        <v>82</v>
      </c>
      <c r="E6" s="289"/>
      <c r="F6" s="289"/>
      <c r="G6" s="289"/>
      <c r="H6" s="289"/>
      <c r="I6" s="289"/>
      <c r="J6" s="289"/>
      <c r="K6" s="289"/>
      <c r="L6" s="289"/>
      <c r="M6" s="290"/>
      <c r="N6" s="19" t="s">
        <v>67</v>
      </c>
      <c r="O6" s="19" t="s">
        <v>77</v>
      </c>
      <c r="Q6" s="121"/>
      <c r="R6" s="121"/>
    </row>
    <row r="7" spans="1:18" ht="12.75">
      <c r="A7" s="23" t="s">
        <v>79</v>
      </c>
      <c r="B7" s="148"/>
      <c r="C7" s="21" t="s">
        <v>55</v>
      </c>
      <c r="D7" s="81" t="s">
        <v>60</v>
      </c>
      <c r="E7" s="82" t="s">
        <v>61</v>
      </c>
      <c r="F7" s="82" t="s">
        <v>62</v>
      </c>
      <c r="G7" s="82" t="s">
        <v>63</v>
      </c>
      <c r="H7" s="82" t="s">
        <v>64</v>
      </c>
      <c r="I7" s="82" t="s">
        <v>65</v>
      </c>
      <c r="J7" s="82" t="s">
        <v>103</v>
      </c>
      <c r="K7" s="82" t="s">
        <v>215</v>
      </c>
      <c r="L7" s="82" t="s">
        <v>216</v>
      </c>
      <c r="M7" s="83">
        <v>10</v>
      </c>
      <c r="N7" s="22"/>
      <c r="O7" s="23" t="s">
        <v>78</v>
      </c>
      <c r="Q7" s="111"/>
      <c r="R7" s="107"/>
    </row>
    <row r="8" spans="1:21" ht="12.75">
      <c r="A8" s="45" t="s">
        <v>474</v>
      </c>
      <c r="B8" s="51">
        <v>20</v>
      </c>
      <c r="C8" s="46" t="s">
        <v>525</v>
      </c>
      <c r="D8" s="84" t="s">
        <v>585</v>
      </c>
      <c r="E8" s="85" t="s">
        <v>586</v>
      </c>
      <c r="F8" s="85" t="s">
        <v>457</v>
      </c>
      <c r="G8" s="85" t="s">
        <v>1177</v>
      </c>
      <c r="H8" s="85" t="s">
        <v>1336</v>
      </c>
      <c r="I8" s="85" t="s">
        <v>1337</v>
      </c>
      <c r="J8" s="85" t="s">
        <v>1338</v>
      </c>
      <c r="K8" s="85" t="s">
        <v>1336</v>
      </c>
      <c r="L8" s="85" t="s">
        <v>1579</v>
      </c>
      <c r="M8" s="86" t="s">
        <v>1580</v>
      </c>
      <c r="N8" s="40"/>
      <c r="O8" s="41" t="s">
        <v>1581</v>
      </c>
      <c r="P8" s="34"/>
      <c r="Q8" s="121"/>
      <c r="R8" s="121"/>
      <c r="U8" s="120"/>
    </row>
    <row r="9" spans="1:18" ht="12.75">
      <c r="A9" s="42" t="s">
        <v>115</v>
      </c>
      <c r="B9" s="47"/>
      <c r="C9" s="48" t="s">
        <v>116</v>
      </c>
      <c r="D9" s="87" t="s">
        <v>718</v>
      </c>
      <c r="E9" s="88" t="s">
        <v>589</v>
      </c>
      <c r="F9" s="88" t="s">
        <v>613</v>
      </c>
      <c r="G9" s="88" t="s">
        <v>589</v>
      </c>
      <c r="H9" s="88" t="s">
        <v>613</v>
      </c>
      <c r="I9" s="88" t="s">
        <v>589</v>
      </c>
      <c r="J9" s="88" t="s">
        <v>613</v>
      </c>
      <c r="K9" s="88" t="s">
        <v>589</v>
      </c>
      <c r="L9" s="88" t="s">
        <v>480</v>
      </c>
      <c r="M9" s="89" t="s">
        <v>480</v>
      </c>
      <c r="N9" s="49"/>
      <c r="O9" s="50" t="s">
        <v>1582</v>
      </c>
      <c r="P9" s="34"/>
      <c r="Q9"/>
      <c r="R9" s="120"/>
    </row>
    <row r="10" spans="1:18" ht="12.75">
      <c r="A10" s="45" t="s">
        <v>1650</v>
      </c>
      <c r="B10" s="51">
        <v>16</v>
      </c>
      <c r="C10" s="46" t="s">
        <v>521</v>
      </c>
      <c r="D10" s="84" t="s">
        <v>662</v>
      </c>
      <c r="E10" s="85" t="s">
        <v>663</v>
      </c>
      <c r="F10" s="85" t="s">
        <v>507</v>
      </c>
      <c r="G10" s="85" t="s">
        <v>1185</v>
      </c>
      <c r="H10" s="85" t="s">
        <v>1318</v>
      </c>
      <c r="I10" s="85" t="s">
        <v>1319</v>
      </c>
      <c r="J10" s="85" t="s">
        <v>1320</v>
      </c>
      <c r="K10" s="85" t="s">
        <v>1603</v>
      </c>
      <c r="L10" s="85" t="s">
        <v>1472</v>
      </c>
      <c r="M10" s="86" t="s">
        <v>1604</v>
      </c>
      <c r="N10" s="40"/>
      <c r="O10" s="41" t="s">
        <v>1605</v>
      </c>
      <c r="P10" s="34"/>
      <c r="Q10" s="120"/>
      <c r="R10" s="120"/>
    </row>
    <row r="11" spans="1:17" ht="12.75">
      <c r="A11" s="42" t="s">
        <v>115</v>
      </c>
      <c r="B11" s="47"/>
      <c r="C11" s="48" t="s">
        <v>116</v>
      </c>
      <c r="D11" s="87" t="s">
        <v>739</v>
      </c>
      <c r="E11" s="88" t="s">
        <v>665</v>
      </c>
      <c r="F11" s="88" t="s">
        <v>960</v>
      </c>
      <c r="G11" s="88" t="s">
        <v>1202</v>
      </c>
      <c r="H11" s="88" t="s">
        <v>683</v>
      </c>
      <c r="I11" s="88" t="s">
        <v>659</v>
      </c>
      <c r="J11" s="88" t="s">
        <v>1369</v>
      </c>
      <c r="K11" s="88" t="s">
        <v>659</v>
      </c>
      <c r="L11" s="88" t="s">
        <v>659</v>
      </c>
      <c r="M11" s="89" t="s">
        <v>1637</v>
      </c>
      <c r="N11" s="49"/>
      <c r="O11" s="50" t="s">
        <v>1607</v>
      </c>
      <c r="P11" s="34"/>
      <c r="Q11"/>
    </row>
    <row r="12" spans="1:17" ht="12.75">
      <c r="A12" s="45" t="s">
        <v>1662</v>
      </c>
      <c r="B12" s="51">
        <v>15</v>
      </c>
      <c r="C12" s="46" t="s">
        <v>520</v>
      </c>
      <c r="D12" s="84" t="s">
        <v>617</v>
      </c>
      <c r="E12" s="85" t="s">
        <v>618</v>
      </c>
      <c r="F12" s="85" t="s">
        <v>619</v>
      </c>
      <c r="G12" s="85" t="s">
        <v>477</v>
      </c>
      <c r="H12" s="85" t="s">
        <v>1376</v>
      </c>
      <c r="I12" s="85" t="s">
        <v>1377</v>
      </c>
      <c r="J12" s="85" t="s">
        <v>1378</v>
      </c>
      <c r="K12" s="85" t="s">
        <v>1608</v>
      </c>
      <c r="L12" s="85" t="s">
        <v>1609</v>
      </c>
      <c r="M12" s="86" t="s">
        <v>1610</v>
      </c>
      <c r="N12" s="40"/>
      <c r="O12" s="41" t="s">
        <v>1611</v>
      </c>
      <c r="P12" s="34"/>
      <c r="Q12" s="119"/>
    </row>
    <row r="13" spans="1:19" ht="12.75">
      <c r="A13" s="42" t="s">
        <v>115</v>
      </c>
      <c r="B13" s="47"/>
      <c r="C13" s="48" t="s">
        <v>116</v>
      </c>
      <c r="D13" s="87" t="s">
        <v>723</v>
      </c>
      <c r="E13" s="88" t="s">
        <v>588</v>
      </c>
      <c r="F13" s="88" t="s">
        <v>689</v>
      </c>
      <c r="G13" s="88" t="s">
        <v>1194</v>
      </c>
      <c r="H13" s="88" t="s">
        <v>614</v>
      </c>
      <c r="I13" s="88" t="s">
        <v>634</v>
      </c>
      <c r="J13" s="88" t="s">
        <v>1449</v>
      </c>
      <c r="K13" s="88" t="s">
        <v>1197</v>
      </c>
      <c r="L13" s="88" t="s">
        <v>1182</v>
      </c>
      <c r="M13" s="89" t="s">
        <v>1663</v>
      </c>
      <c r="N13" s="49"/>
      <c r="O13" s="50" t="s">
        <v>1612</v>
      </c>
      <c r="P13" s="34"/>
      <c r="Q13" s="119"/>
      <c r="S13" s="116"/>
    </row>
    <row r="14" spans="1:17" ht="12.75">
      <c r="A14" s="45" t="s">
        <v>1731</v>
      </c>
      <c r="B14" s="51">
        <v>17</v>
      </c>
      <c r="C14" s="46" t="s">
        <v>522</v>
      </c>
      <c r="D14" s="84" t="s">
        <v>655</v>
      </c>
      <c r="E14" s="85" t="s">
        <v>656</v>
      </c>
      <c r="F14" s="85" t="s">
        <v>657</v>
      </c>
      <c r="G14" s="85" t="s">
        <v>1187</v>
      </c>
      <c r="H14" s="85" t="s">
        <v>1396</v>
      </c>
      <c r="I14" s="85" t="s">
        <v>1409</v>
      </c>
      <c r="J14" s="85" t="s">
        <v>1410</v>
      </c>
      <c r="K14" s="85" t="s">
        <v>1696</v>
      </c>
      <c r="L14" s="85" t="s">
        <v>1697</v>
      </c>
      <c r="M14" s="86" t="s">
        <v>1698</v>
      </c>
      <c r="N14" s="40" t="s">
        <v>1411</v>
      </c>
      <c r="O14" s="41" t="s">
        <v>1699</v>
      </c>
      <c r="P14" s="34"/>
      <c r="Q14" s="119"/>
    </row>
    <row r="15" spans="1:19" ht="12.75">
      <c r="A15" s="42" t="s">
        <v>115</v>
      </c>
      <c r="B15" s="47"/>
      <c r="C15" s="48" t="s">
        <v>116</v>
      </c>
      <c r="D15" s="87" t="s">
        <v>730</v>
      </c>
      <c r="E15" s="88" t="s">
        <v>659</v>
      </c>
      <c r="F15" s="88" t="s">
        <v>731</v>
      </c>
      <c r="G15" s="88" t="s">
        <v>1240</v>
      </c>
      <c r="H15" s="88" t="s">
        <v>621</v>
      </c>
      <c r="I15" s="88" t="s">
        <v>1412</v>
      </c>
      <c r="J15" s="88" t="s">
        <v>1413</v>
      </c>
      <c r="K15" s="88" t="s">
        <v>1732</v>
      </c>
      <c r="L15" s="88" t="s">
        <v>1709</v>
      </c>
      <c r="M15" s="89" t="s">
        <v>575</v>
      </c>
      <c r="N15" s="49"/>
      <c r="O15" s="50" t="s">
        <v>1700</v>
      </c>
      <c r="P15" s="34"/>
      <c r="Q15" s="119"/>
      <c r="S15" s="116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3"/>
  </sheetPr>
  <dimension ref="A1:K66"/>
  <sheetViews>
    <sheetView zoomScalePageLayoutView="0" workbookViewId="0" topLeftCell="A1">
      <pane ySplit="1" topLeftCell="BM5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7.00390625" style="194" customWidth="1"/>
    <col min="2" max="2" width="11.00390625" style="194" customWidth="1"/>
    <col min="3" max="4" width="11.00390625" style="194" hidden="1" customWidth="1"/>
    <col min="5" max="5" width="11.28125" style="194" customWidth="1"/>
    <col min="6" max="6" width="27.00390625" style="194" customWidth="1"/>
    <col min="7" max="9" width="9.140625" style="194" customWidth="1"/>
    <col min="10" max="10" width="10.57421875" style="194" customWidth="1"/>
    <col min="11" max="11" width="15.7109375" style="194" bestFit="1" customWidth="1"/>
    <col min="12" max="16384" width="9.140625" style="194" customWidth="1"/>
  </cols>
  <sheetData>
    <row r="1" spans="1:11" ht="15">
      <c r="A1" s="193" t="s">
        <v>199</v>
      </c>
      <c r="B1" s="193" t="s">
        <v>200</v>
      </c>
      <c r="C1" s="193" t="s">
        <v>306</v>
      </c>
      <c r="D1" s="193"/>
      <c r="E1" s="193" t="s">
        <v>201</v>
      </c>
      <c r="F1" s="193" t="s">
        <v>202</v>
      </c>
      <c r="J1" s="193" t="s">
        <v>204</v>
      </c>
      <c r="K1" s="193" t="s">
        <v>203</v>
      </c>
    </row>
    <row r="2" spans="1:11" ht="15">
      <c r="A2" s="195">
        <v>1</v>
      </c>
      <c r="B2" s="196" t="s">
        <v>205</v>
      </c>
      <c r="C2" s="196"/>
      <c r="D2" s="196"/>
      <c r="E2" s="195" t="s">
        <v>108</v>
      </c>
      <c r="F2" s="197" t="s">
        <v>0</v>
      </c>
      <c r="G2" s="194">
        <f>IF(VLOOKUP(A2,Startlist!B:C,2,FALSE)=E2,"","ERINEV")</f>
      </c>
      <c r="H2" s="194">
        <f>IF(RIGHT(B2,1)&lt;&gt;RIGHT(E2,1),"erinev","")</f>
      </c>
      <c r="J2" s="199">
        <v>1</v>
      </c>
      <c r="K2" s="199">
        <v>30</v>
      </c>
    </row>
    <row r="3" spans="1:11" ht="15">
      <c r="A3" s="195">
        <v>2</v>
      </c>
      <c r="B3" s="196" t="s">
        <v>415</v>
      </c>
      <c r="C3" s="196"/>
      <c r="D3" s="196"/>
      <c r="E3" s="195" t="s">
        <v>107</v>
      </c>
      <c r="F3" s="197" t="s">
        <v>325</v>
      </c>
      <c r="G3" s="194">
        <f>IF(VLOOKUP(A3,Startlist!B:C,2,FALSE)=E3,"","ERINEV")</f>
      </c>
      <c r="H3" s="194">
        <f aca="true" t="shared" si="0" ref="H3:H56">IF(RIGHT(B3,1)&lt;&gt;RIGHT(E3,1),"erinev","")</f>
      </c>
      <c r="J3" s="199">
        <v>2</v>
      </c>
      <c r="K3" s="199">
        <v>24</v>
      </c>
    </row>
    <row r="4" spans="1:11" ht="15">
      <c r="A4" s="195">
        <v>3</v>
      </c>
      <c r="B4" s="196" t="s">
        <v>207</v>
      </c>
      <c r="C4" s="196"/>
      <c r="D4" s="196"/>
      <c r="E4" s="195" t="s">
        <v>123</v>
      </c>
      <c r="F4" s="197" t="s">
        <v>315</v>
      </c>
      <c r="G4" s="194">
        <f>IF(VLOOKUP(A4,Startlist!B:C,2,FALSE)=E4,"","ERINEV")</f>
      </c>
      <c r="H4" s="194">
        <f t="shared" si="0"/>
      </c>
      <c r="J4" s="199">
        <v>3</v>
      </c>
      <c r="K4" s="199">
        <v>21</v>
      </c>
    </row>
    <row r="5" spans="1:11" ht="15">
      <c r="A5" s="195">
        <v>4</v>
      </c>
      <c r="B5" s="196" t="s">
        <v>207</v>
      </c>
      <c r="C5" s="196"/>
      <c r="D5" s="196"/>
      <c r="E5" s="195" t="s">
        <v>123</v>
      </c>
      <c r="F5" s="197" t="s">
        <v>135</v>
      </c>
      <c r="G5" s="194">
        <f>IF(VLOOKUP(A5,Startlist!B:C,2,FALSE)=E5,"","ERINEV")</f>
      </c>
      <c r="H5" s="194">
        <f t="shared" si="0"/>
      </c>
      <c r="J5" s="199">
        <v>4</v>
      </c>
      <c r="K5" s="199">
        <v>19</v>
      </c>
    </row>
    <row r="6" spans="1:11" ht="15">
      <c r="A6" s="195">
        <v>5</v>
      </c>
      <c r="B6" s="196" t="s">
        <v>207</v>
      </c>
      <c r="C6" s="196"/>
      <c r="D6" s="196"/>
      <c r="E6" s="195" t="s">
        <v>123</v>
      </c>
      <c r="F6" s="197" t="s">
        <v>287</v>
      </c>
      <c r="G6" s="194">
        <f>IF(VLOOKUP(A6,Startlist!B:C,2,FALSE)=E6,"","ERINEV")</f>
      </c>
      <c r="H6" s="194">
        <f t="shared" si="0"/>
      </c>
      <c r="J6" s="199">
        <v>5</v>
      </c>
      <c r="K6" s="199">
        <v>17</v>
      </c>
    </row>
    <row r="7" spans="1:11" ht="15">
      <c r="A7" s="195">
        <v>6</v>
      </c>
      <c r="B7" s="196"/>
      <c r="C7" s="196"/>
      <c r="D7" s="196"/>
      <c r="E7" s="195" t="s">
        <v>123</v>
      </c>
      <c r="F7" s="197" t="s">
        <v>3</v>
      </c>
      <c r="G7" s="194">
        <f>IF(VLOOKUP(A7,Startlist!B:C,2,FALSE)=E7,"","ERINEV")</f>
      </c>
      <c r="H7" s="194" t="str">
        <f t="shared" si="0"/>
        <v>erinev</v>
      </c>
      <c r="J7" s="199">
        <v>6</v>
      </c>
      <c r="K7" s="199">
        <v>15</v>
      </c>
    </row>
    <row r="8" spans="1:11" ht="15">
      <c r="A8" s="195">
        <v>7</v>
      </c>
      <c r="B8" s="274" t="s">
        <v>207</v>
      </c>
      <c r="C8" s="196"/>
      <c r="D8" s="196"/>
      <c r="E8" s="195" t="s">
        <v>123</v>
      </c>
      <c r="F8" s="197" t="s">
        <v>7</v>
      </c>
      <c r="G8" s="194">
        <f>IF(VLOOKUP(A8,Startlist!B:C,2,FALSE)=E8,"","ERINEV")</f>
      </c>
      <c r="H8" s="194">
        <f t="shared" si="0"/>
      </c>
      <c r="J8" s="199">
        <v>7</v>
      </c>
      <c r="K8" s="199">
        <v>13</v>
      </c>
    </row>
    <row r="9" spans="1:11" ht="15">
      <c r="A9" s="195">
        <v>8</v>
      </c>
      <c r="B9" s="274" t="s">
        <v>207</v>
      </c>
      <c r="C9" s="196"/>
      <c r="D9" s="196"/>
      <c r="E9" s="195" t="s">
        <v>123</v>
      </c>
      <c r="F9" s="197" t="s">
        <v>295</v>
      </c>
      <c r="G9" s="194">
        <f>IF(VLOOKUP(A9,Startlist!B:C,2,FALSE)=E9,"","ERINEV")</f>
      </c>
      <c r="H9" s="194">
        <f t="shared" si="0"/>
      </c>
      <c r="J9" s="199">
        <v>8</v>
      </c>
      <c r="K9" s="199">
        <v>11</v>
      </c>
    </row>
    <row r="10" spans="1:11" ht="15">
      <c r="A10" s="195">
        <v>9</v>
      </c>
      <c r="B10" s="274" t="s">
        <v>207</v>
      </c>
      <c r="C10" s="196"/>
      <c r="D10" s="196"/>
      <c r="E10" s="195" t="s">
        <v>123</v>
      </c>
      <c r="F10" s="197" t="s">
        <v>294</v>
      </c>
      <c r="G10" s="194">
        <f>IF(VLOOKUP(A10,Startlist!B:C,2,FALSE)=E10,"","ERINEV")</f>
      </c>
      <c r="H10" s="194">
        <f t="shared" si="0"/>
      </c>
      <c r="J10" s="199">
        <v>9</v>
      </c>
      <c r="K10" s="199">
        <v>9</v>
      </c>
    </row>
    <row r="11" spans="1:11" ht="15">
      <c r="A11" s="195">
        <v>10</v>
      </c>
      <c r="B11" s="274" t="s">
        <v>45</v>
      </c>
      <c r="C11" s="196"/>
      <c r="D11" s="196"/>
      <c r="E11" s="195" t="s">
        <v>198</v>
      </c>
      <c r="F11" s="197" t="s">
        <v>85</v>
      </c>
      <c r="G11" s="194">
        <f>IF(VLOOKUP(A11,Startlist!B:C,2,FALSE)=E11,"","ERINEV")</f>
      </c>
      <c r="H11" s="194">
        <f t="shared" si="0"/>
      </c>
      <c r="J11" s="199">
        <v>10</v>
      </c>
      <c r="K11" s="199">
        <v>7</v>
      </c>
    </row>
    <row r="12" spans="1:11" ht="15">
      <c r="A12" s="195">
        <v>11</v>
      </c>
      <c r="B12" s="274" t="s">
        <v>207</v>
      </c>
      <c r="C12" s="196"/>
      <c r="D12" s="196"/>
      <c r="E12" s="195" t="s">
        <v>123</v>
      </c>
      <c r="F12" s="197" t="s">
        <v>255</v>
      </c>
      <c r="G12" s="194">
        <f>IF(VLOOKUP(A12,Startlist!B:C,2,FALSE)=E12,"","ERINEV")</f>
      </c>
      <c r="H12" s="194">
        <f t="shared" si="0"/>
      </c>
      <c r="J12" s="199">
        <v>11</v>
      </c>
      <c r="K12" s="199">
        <v>5</v>
      </c>
    </row>
    <row r="13" spans="1:11" ht="15">
      <c r="A13" s="195">
        <v>12</v>
      </c>
      <c r="B13" s="274" t="s">
        <v>415</v>
      </c>
      <c r="C13" s="196"/>
      <c r="D13" s="196"/>
      <c r="E13" s="195" t="s">
        <v>107</v>
      </c>
      <c r="F13" s="197" t="s">
        <v>336</v>
      </c>
      <c r="G13" s="194">
        <f>IF(VLOOKUP(A13,Startlist!B:C,2,FALSE)=E13,"","ERINEV")</f>
      </c>
      <c r="H13" s="194">
        <f t="shared" si="0"/>
      </c>
      <c r="J13" s="199">
        <v>12</v>
      </c>
      <c r="K13" s="199">
        <v>4</v>
      </c>
    </row>
    <row r="14" spans="1:11" ht="15">
      <c r="A14" s="195">
        <v>14</v>
      </c>
      <c r="B14" s="274" t="s">
        <v>207</v>
      </c>
      <c r="C14" s="196"/>
      <c r="D14" s="196"/>
      <c r="E14" s="195" t="s">
        <v>123</v>
      </c>
      <c r="F14" s="197" t="s">
        <v>339</v>
      </c>
      <c r="G14" s="194">
        <f>IF(VLOOKUP(A14,Startlist!B:C,2,FALSE)=E14,"","ERINEV")</f>
      </c>
      <c r="H14" s="194">
        <f t="shared" si="0"/>
      </c>
      <c r="J14" s="199">
        <v>13</v>
      </c>
      <c r="K14" s="199">
        <v>3</v>
      </c>
    </row>
    <row r="15" spans="1:11" ht="15">
      <c r="A15" s="195">
        <v>15</v>
      </c>
      <c r="B15" s="274"/>
      <c r="C15" s="196"/>
      <c r="D15" s="196"/>
      <c r="E15" s="195" t="s">
        <v>115</v>
      </c>
      <c r="F15" s="197" t="s">
        <v>342</v>
      </c>
      <c r="G15" s="194">
        <f>IF(VLOOKUP(A15,Startlist!B:C,2,FALSE)=E15,"","ERINEV")</f>
      </c>
      <c r="H15" s="194" t="str">
        <f t="shared" si="0"/>
        <v>erinev</v>
      </c>
      <c r="J15" s="199">
        <v>14</v>
      </c>
      <c r="K15" s="199">
        <v>2</v>
      </c>
    </row>
    <row r="16" spans="1:11" ht="15">
      <c r="A16" s="195">
        <v>16</v>
      </c>
      <c r="B16" s="274" t="s">
        <v>206</v>
      </c>
      <c r="C16" s="196"/>
      <c r="D16" s="196"/>
      <c r="E16" s="195" t="s">
        <v>115</v>
      </c>
      <c r="F16" s="197" t="s">
        <v>309</v>
      </c>
      <c r="G16" s="194">
        <f>IF(VLOOKUP(A16,Startlist!B:C,2,FALSE)=E16,"","ERINEV")</f>
      </c>
      <c r="H16" s="194">
        <f t="shared" si="0"/>
      </c>
      <c r="J16" s="199">
        <v>15</v>
      </c>
      <c r="K16" s="199">
        <v>1</v>
      </c>
    </row>
    <row r="17" spans="1:8" ht="15">
      <c r="A17" s="195">
        <v>17</v>
      </c>
      <c r="B17" s="274" t="s">
        <v>206</v>
      </c>
      <c r="C17" s="196"/>
      <c r="D17" s="196"/>
      <c r="E17" s="195" t="s">
        <v>115</v>
      </c>
      <c r="F17" s="197" t="s">
        <v>310</v>
      </c>
      <c r="G17" s="194">
        <f>IF(VLOOKUP(A17,Startlist!B:C,2,FALSE)=E17,"","ERINEV")</f>
      </c>
      <c r="H17" s="194">
        <f t="shared" si="0"/>
      </c>
    </row>
    <row r="18" spans="1:8" ht="15">
      <c r="A18" s="195">
        <v>18</v>
      </c>
      <c r="B18" s="274" t="s">
        <v>206</v>
      </c>
      <c r="C18" s="196"/>
      <c r="D18" s="196"/>
      <c r="E18" s="195" t="s">
        <v>115</v>
      </c>
      <c r="F18" s="197" t="s">
        <v>193</v>
      </c>
      <c r="G18" s="194">
        <f>IF(VLOOKUP(A18,Startlist!B:C,2,FALSE)=E18,"","ERINEV")</f>
      </c>
      <c r="H18" s="194">
        <f t="shared" si="0"/>
      </c>
    </row>
    <row r="19" spans="1:8" ht="15">
      <c r="A19" s="195">
        <v>19</v>
      </c>
      <c r="B19" s="274" t="s">
        <v>206</v>
      </c>
      <c r="C19" s="196"/>
      <c r="D19" s="196"/>
      <c r="E19" s="195" t="s">
        <v>115</v>
      </c>
      <c r="F19" s="197" t="s">
        <v>118</v>
      </c>
      <c r="G19" s="194">
        <f>IF(VLOOKUP(A19,Startlist!B:C,2,FALSE)=E19,"","ERINEV")</f>
      </c>
      <c r="H19" s="194">
        <f t="shared" si="0"/>
      </c>
    </row>
    <row r="20" spans="1:8" ht="15">
      <c r="A20" s="195">
        <v>20</v>
      </c>
      <c r="B20" s="274" t="s">
        <v>206</v>
      </c>
      <c r="C20" s="196"/>
      <c r="D20" s="196"/>
      <c r="E20" s="195" t="s">
        <v>115</v>
      </c>
      <c r="F20" s="197" t="s">
        <v>15</v>
      </c>
      <c r="G20" s="194">
        <f>IF(VLOOKUP(A20,Startlist!B:C,2,FALSE)=E20,"","ERINEV")</f>
      </c>
      <c r="H20" s="194">
        <f t="shared" si="0"/>
      </c>
    </row>
    <row r="21" spans="1:8" ht="15">
      <c r="A21" s="195">
        <v>21</v>
      </c>
      <c r="B21" s="274" t="s">
        <v>210</v>
      </c>
      <c r="C21" s="196"/>
      <c r="D21" s="196"/>
      <c r="E21" s="195" t="s">
        <v>165</v>
      </c>
      <c r="F21" s="197" t="s">
        <v>407</v>
      </c>
      <c r="G21" s="194">
        <f>IF(VLOOKUP(A21,Startlist!B:C,2,FALSE)=E21,"","ERINEV")</f>
      </c>
      <c r="H21" s="194">
        <f t="shared" si="0"/>
      </c>
    </row>
    <row r="22" spans="1:8" ht="15">
      <c r="A22" s="195">
        <v>22</v>
      </c>
      <c r="B22" s="274" t="s">
        <v>209</v>
      </c>
      <c r="C22" s="196"/>
      <c r="D22" s="196"/>
      <c r="E22" s="195" t="s">
        <v>163</v>
      </c>
      <c r="F22" s="197" t="s">
        <v>181</v>
      </c>
      <c r="G22" s="194">
        <f>IF(VLOOKUP(A22,Startlist!B:C,2,FALSE)=E22,"","ERINEV")</f>
      </c>
      <c r="H22" s="194">
        <f t="shared" si="0"/>
      </c>
    </row>
    <row r="23" spans="1:8" ht="15">
      <c r="A23" s="195">
        <v>23</v>
      </c>
      <c r="B23" s="274" t="s">
        <v>206</v>
      </c>
      <c r="C23" s="196"/>
      <c r="D23" s="196"/>
      <c r="E23" s="195" t="s">
        <v>115</v>
      </c>
      <c r="F23" s="197" t="s">
        <v>353</v>
      </c>
      <c r="G23" s="194">
        <f>IF(VLOOKUP(A23,Startlist!B:C,2,FALSE)=E23,"","ERINEV")</f>
      </c>
      <c r="H23" s="194">
        <f t="shared" si="0"/>
      </c>
    </row>
    <row r="24" spans="1:8" ht="15">
      <c r="A24" s="195">
        <v>24</v>
      </c>
      <c r="B24" s="274" t="s">
        <v>210</v>
      </c>
      <c r="C24" s="196"/>
      <c r="D24" s="196"/>
      <c r="E24" s="195" t="s">
        <v>165</v>
      </c>
      <c r="F24" s="197" t="s">
        <v>403</v>
      </c>
      <c r="G24" s="194">
        <f>IF(VLOOKUP(A24,Startlist!B:C,2,FALSE)=E24,"","ERINEV")</f>
      </c>
      <c r="H24" s="194">
        <f t="shared" si="0"/>
      </c>
    </row>
    <row r="25" spans="1:8" ht="15">
      <c r="A25" s="195">
        <v>25</v>
      </c>
      <c r="B25" s="274" t="s">
        <v>210</v>
      </c>
      <c r="C25" s="196"/>
      <c r="D25" s="196"/>
      <c r="E25" s="195" t="s">
        <v>165</v>
      </c>
      <c r="F25" s="197" t="s">
        <v>17</v>
      </c>
      <c r="G25" s="194">
        <f>IF(VLOOKUP(A25,Startlist!B:C,2,FALSE)=E25,"","ERINEV")</f>
      </c>
      <c r="H25" s="194">
        <f t="shared" si="0"/>
      </c>
    </row>
    <row r="26" spans="1:8" ht="15">
      <c r="A26" s="195">
        <v>26</v>
      </c>
      <c r="B26" s="274" t="s">
        <v>210</v>
      </c>
      <c r="C26" s="196"/>
      <c r="D26" s="196"/>
      <c r="E26" s="195" t="s">
        <v>165</v>
      </c>
      <c r="F26" s="197" t="s">
        <v>357</v>
      </c>
      <c r="G26" s="194">
        <f>IF(VLOOKUP(A26,Startlist!B:C,2,FALSE)=E26,"","ERINEV")</f>
      </c>
      <c r="H26" s="194">
        <f t="shared" si="0"/>
      </c>
    </row>
    <row r="27" spans="1:8" ht="15">
      <c r="A27" s="195">
        <v>27</v>
      </c>
      <c r="B27" s="274" t="s">
        <v>209</v>
      </c>
      <c r="C27" s="196"/>
      <c r="D27" s="196"/>
      <c r="E27" s="195" t="s">
        <v>163</v>
      </c>
      <c r="F27" s="197" t="s">
        <v>195</v>
      </c>
      <c r="G27" s="194">
        <f>IF(VLOOKUP(A27,Startlist!B:C,2,FALSE)=E27,"","ERINEV")</f>
      </c>
      <c r="H27" s="194">
        <f t="shared" si="0"/>
      </c>
    </row>
    <row r="28" spans="1:8" ht="15">
      <c r="A28" s="195">
        <v>28</v>
      </c>
      <c r="B28" s="274" t="s">
        <v>210</v>
      </c>
      <c r="C28" s="196"/>
      <c r="D28" s="196"/>
      <c r="E28" s="195" t="s">
        <v>165</v>
      </c>
      <c r="F28" s="197" t="s">
        <v>259</v>
      </c>
      <c r="G28" s="194">
        <f>IF(VLOOKUP(A28,Startlist!B:C,2,FALSE)=E28,"","ERINEV")</f>
      </c>
      <c r="H28" s="194">
        <f t="shared" si="0"/>
      </c>
    </row>
    <row r="29" spans="1:8" ht="15">
      <c r="A29" s="195">
        <v>29</v>
      </c>
      <c r="B29" s="274" t="s">
        <v>209</v>
      </c>
      <c r="C29" s="196"/>
      <c r="D29" s="196"/>
      <c r="E29" s="195" t="s">
        <v>163</v>
      </c>
      <c r="F29" s="197" t="s">
        <v>263</v>
      </c>
      <c r="G29" s="194">
        <f>IF(VLOOKUP(A29,Startlist!B:C,2,FALSE)=E29,"","ERINEV")</f>
      </c>
      <c r="H29" s="194">
        <f t="shared" si="0"/>
      </c>
    </row>
    <row r="30" spans="1:8" ht="15">
      <c r="A30" s="198">
        <v>30</v>
      </c>
      <c r="B30" s="274" t="s">
        <v>208</v>
      </c>
      <c r="C30" s="196"/>
      <c r="D30" s="196"/>
      <c r="E30" s="195" t="s">
        <v>138</v>
      </c>
      <c r="F30" s="197" t="s">
        <v>145</v>
      </c>
      <c r="G30" s="194">
        <f>IF(VLOOKUP(A30,Startlist!B:C,2,FALSE)=E30,"","ERINEV")</f>
      </c>
      <c r="H30" s="194">
        <f t="shared" si="0"/>
      </c>
    </row>
    <row r="31" spans="1:8" ht="15">
      <c r="A31" s="195">
        <v>32</v>
      </c>
      <c r="B31" s="274" t="s">
        <v>208</v>
      </c>
      <c r="C31" s="196"/>
      <c r="D31" s="196"/>
      <c r="E31" s="195" t="s">
        <v>138</v>
      </c>
      <c r="F31" s="197" t="s">
        <v>142</v>
      </c>
      <c r="G31" s="194">
        <f>IF(VLOOKUP(A31,Startlist!B:C,2,FALSE)=E31,"","ERINEV")</f>
      </c>
      <c r="H31" s="194">
        <f t="shared" si="0"/>
      </c>
    </row>
    <row r="32" spans="1:8" ht="15">
      <c r="A32" s="195">
        <v>33</v>
      </c>
      <c r="B32" s="274" t="s">
        <v>209</v>
      </c>
      <c r="C32" s="196"/>
      <c r="D32" s="196"/>
      <c r="E32" s="195" t="s">
        <v>163</v>
      </c>
      <c r="F32" s="197" t="s">
        <v>169</v>
      </c>
      <c r="G32" s="194">
        <f>IF(VLOOKUP(A32,Startlist!B:C,2,FALSE)=E32,"","ERINEV")</f>
      </c>
      <c r="H32" s="194">
        <f t="shared" si="0"/>
      </c>
    </row>
    <row r="33" spans="1:8" ht="15">
      <c r="A33" s="195">
        <v>34</v>
      </c>
      <c r="B33" s="274" t="s">
        <v>208</v>
      </c>
      <c r="C33" s="196"/>
      <c r="D33" s="196"/>
      <c r="E33" s="195" t="s">
        <v>138</v>
      </c>
      <c r="F33" s="197" t="s">
        <v>239</v>
      </c>
      <c r="G33" s="194">
        <f>IF(VLOOKUP(A33,Startlist!B:C,2,FALSE)=E33,"","ERINEV")</f>
      </c>
      <c r="H33" s="194">
        <f t="shared" si="0"/>
      </c>
    </row>
    <row r="34" spans="1:8" ht="15">
      <c r="A34" s="195">
        <v>35</v>
      </c>
      <c r="B34" s="274" t="s">
        <v>209</v>
      </c>
      <c r="C34" s="196"/>
      <c r="D34" s="196"/>
      <c r="E34" s="195" t="s">
        <v>163</v>
      </c>
      <c r="F34" s="197" t="s">
        <v>360</v>
      </c>
      <c r="G34" s="194">
        <f>IF(VLOOKUP(A34,Startlist!B:C,2,FALSE)=E34,"","ERINEV")</f>
      </c>
      <c r="H34" s="194">
        <f t="shared" si="0"/>
      </c>
    </row>
    <row r="35" spans="1:8" ht="15">
      <c r="A35" s="195">
        <v>36</v>
      </c>
      <c r="B35" s="274" t="s">
        <v>208</v>
      </c>
      <c r="C35" s="196"/>
      <c r="D35" s="196"/>
      <c r="E35" s="195" t="s">
        <v>138</v>
      </c>
      <c r="F35" s="197" t="s">
        <v>250</v>
      </c>
      <c r="G35" s="194">
        <f>IF(VLOOKUP(A35,Startlist!B:C,2,FALSE)=E35,"","ERINEV")</f>
      </c>
      <c r="H35" s="194">
        <f t="shared" si="0"/>
      </c>
    </row>
    <row r="36" spans="1:8" ht="15">
      <c r="A36" s="195">
        <v>37</v>
      </c>
      <c r="B36" s="274" t="s">
        <v>209</v>
      </c>
      <c r="C36" s="196"/>
      <c r="D36" s="196"/>
      <c r="E36" s="195" t="s">
        <v>163</v>
      </c>
      <c r="F36" s="197" t="s">
        <v>23</v>
      </c>
      <c r="G36" s="194">
        <f>IF(VLOOKUP(A36,Startlist!B:C,2,FALSE)=E36,"","ERINEV")</f>
      </c>
      <c r="H36" s="194">
        <f t="shared" si="0"/>
      </c>
    </row>
    <row r="37" spans="1:8" ht="15">
      <c r="A37" s="195">
        <v>38</v>
      </c>
      <c r="B37" s="274" t="s">
        <v>208</v>
      </c>
      <c r="C37" s="196"/>
      <c r="D37" s="196"/>
      <c r="E37" s="195" t="s">
        <v>138</v>
      </c>
      <c r="F37" s="197" t="s">
        <v>299</v>
      </c>
      <c r="G37" s="194">
        <f>IF(VLOOKUP(A37,Startlist!B:C,2,FALSE)=E37,"","ERINEV")</f>
      </c>
      <c r="H37" s="194">
        <f t="shared" si="0"/>
      </c>
    </row>
    <row r="38" spans="1:8" ht="15">
      <c r="A38" s="195">
        <v>40</v>
      </c>
      <c r="B38" s="274" t="s">
        <v>210</v>
      </c>
      <c r="C38" s="196"/>
      <c r="D38" s="196"/>
      <c r="E38" s="195" t="s">
        <v>165</v>
      </c>
      <c r="F38" s="197" t="s">
        <v>21</v>
      </c>
      <c r="G38" s="194">
        <f>IF(VLOOKUP(A38,Startlist!B:C,2,FALSE)=E38,"","ERINEV")</f>
      </c>
      <c r="H38" s="194">
        <f t="shared" si="0"/>
      </c>
    </row>
    <row r="39" spans="1:8" ht="15">
      <c r="A39" s="195">
        <v>41</v>
      </c>
      <c r="B39" s="274" t="s">
        <v>208</v>
      </c>
      <c r="C39" s="196"/>
      <c r="D39" s="196"/>
      <c r="E39" s="195" t="s">
        <v>138</v>
      </c>
      <c r="F39" s="197" t="s">
        <v>363</v>
      </c>
      <c r="G39" s="194">
        <f>IF(VLOOKUP(A39,Startlist!B:C,2,FALSE)=E39,"","ERINEV")</f>
      </c>
      <c r="H39" s="194">
        <f t="shared" si="0"/>
      </c>
    </row>
    <row r="40" spans="1:8" ht="15">
      <c r="A40" s="195">
        <v>43</v>
      </c>
      <c r="B40" s="274" t="s">
        <v>208</v>
      </c>
      <c r="C40" s="196"/>
      <c r="D40" s="196"/>
      <c r="E40" s="195" t="s">
        <v>138</v>
      </c>
      <c r="F40" s="197" t="s">
        <v>27</v>
      </c>
      <c r="G40" s="194">
        <f>IF(VLOOKUP(A40,Startlist!B:C,2,FALSE)=E40,"","ERINEV")</f>
      </c>
      <c r="H40" s="194">
        <f t="shared" si="0"/>
      </c>
    </row>
    <row r="41" spans="1:8" ht="15">
      <c r="A41" s="195">
        <v>44</v>
      </c>
      <c r="B41" s="274" t="s">
        <v>208</v>
      </c>
      <c r="C41" s="196"/>
      <c r="D41" s="196"/>
      <c r="E41" s="195" t="s">
        <v>138</v>
      </c>
      <c r="F41" s="197" t="s">
        <v>365</v>
      </c>
      <c r="G41" s="194">
        <f>IF(VLOOKUP(A41,Startlist!B:C,2,FALSE)=E41,"","ERINEV")</f>
      </c>
      <c r="H41" s="194">
        <f t="shared" si="0"/>
      </c>
    </row>
    <row r="42" spans="1:8" ht="15">
      <c r="A42" s="195">
        <v>46</v>
      </c>
      <c r="B42" s="274" t="s">
        <v>207</v>
      </c>
      <c r="C42" s="196"/>
      <c r="D42" s="196"/>
      <c r="E42" s="195" t="s">
        <v>123</v>
      </c>
      <c r="F42" s="197" t="s">
        <v>368</v>
      </c>
      <c r="G42" s="194">
        <f>IF(VLOOKUP(A42,Startlist!B:C,2,FALSE)=E42,"","ERINEV")</f>
      </c>
      <c r="H42" s="194">
        <f t="shared" si="0"/>
      </c>
    </row>
    <row r="43" spans="1:8" ht="15">
      <c r="A43" s="195">
        <v>47</v>
      </c>
      <c r="B43" s="274" t="s">
        <v>209</v>
      </c>
      <c r="C43" s="196"/>
      <c r="D43" s="196"/>
      <c r="E43" s="195" t="s">
        <v>163</v>
      </c>
      <c r="F43" s="197" t="s">
        <v>29</v>
      </c>
      <c r="G43" s="194">
        <f>IF(VLOOKUP(A43,Startlist!B:C,2,FALSE)=E43,"","ERINEV")</f>
      </c>
      <c r="H43" s="194">
        <f t="shared" si="0"/>
      </c>
    </row>
    <row r="44" spans="1:8" ht="15">
      <c r="A44" s="195">
        <v>48</v>
      </c>
      <c r="B44" s="274" t="s">
        <v>208</v>
      </c>
      <c r="C44" s="196"/>
      <c r="D44" s="196"/>
      <c r="E44" s="195" t="s">
        <v>138</v>
      </c>
      <c r="F44" s="197" t="s">
        <v>371</v>
      </c>
      <c r="G44" s="194">
        <f>IF(VLOOKUP(A44,Startlist!B:C,2,FALSE)=E44,"","ERINEV")</f>
      </c>
      <c r="H44" s="194">
        <f t="shared" si="0"/>
      </c>
    </row>
    <row r="45" spans="1:8" ht="15">
      <c r="A45" s="195">
        <v>49</v>
      </c>
      <c r="B45" s="274" t="s">
        <v>208</v>
      </c>
      <c r="C45" s="196"/>
      <c r="D45" s="196"/>
      <c r="E45" s="195" t="s">
        <v>138</v>
      </c>
      <c r="F45" s="197" t="s">
        <v>311</v>
      </c>
      <c r="G45" s="194">
        <f>IF(VLOOKUP(A45,Startlist!B:C,2,FALSE)=E45,"","ERINEV")</f>
      </c>
      <c r="H45" s="194">
        <f t="shared" si="0"/>
      </c>
    </row>
    <row r="46" spans="1:8" ht="15">
      <c r="A46" s="195">
        <v>50</v>
      </c>
      <c r="B46" s="274" t="s">
        <v>208</v>
      </c>
      <c r="C46" s="196"/>
      <c r="D46" s="196"/>
      <c r="E46" s="195" t="s">
        <v>138</v>
      </c>
      <c r="F46" s="197" t="s">
        <v>373</v>
      </c>
      <c r="G46" s="194">
        <f>IF(VLOOKUP(A46,Startlist!B:C,2,FALSE)=E46,"","ERINEV")</f>
      </c>
      <c r="H46" s="194">
        <f t="shared" si="0"/>
      </c>
    </row>
    <row r="47" spans="1:8" ht="15">
      <c r="A47" s="195">
        <v>51</v>
      </c>
      <c r="B47" s="274" t="s">
        <v>210</v>
      </c>
      <c r="C47" s="196"/>
      <c r="D47" s="196"/>
      <c r="E47" s="195" t="s">
        <v>165</v>
      </c>
      <c r="F47" s="197" t="s">
        <v>316</v>
      </c>
      <c r="G47" s="194">
        <f>IF(VLOOKUP(A47,Startlist!B:C,2,FALSE)=E47,"","ERINEV")</f>
      </c>
      <c r="H47" s="194">
        <f t="shared" si="0"/>
      </c>
    </row>
    <row r="48" spans="1:8" ht="15">
      <c r="A48" s="195">
        <v>52</v>
      </c>
      <c r="B48" s="274" t="s">
        <v>208</v>
      </c>
      <c r="C48" s="196"/>
      <c r="D48" s="196"/>
      <c r="E48" s="195" t="s">
        <v>138</v>
      </c>
      <c r="F48" s="197" t="s">
        <v>33</v>
      </c>
      <c r="G48" s="194">
        <f>IF(VLOOKUP(A48,Startlist!B:C,2,FALSE)=E48,"","ERINEV")</f>
      </c>
      <c r="H48" s="194">
        <f t="shared" si="0"/>
      </c>
    </row>
    <row r="49" spans="1:8" ht="15">
      <c r="A49" s="195">
        <v>53</v>
      </c>
      <c r="B49" s="274" t="s">
        <v>207</v>
      </c>
      <c r="C49" s="196"/>
      <c r="D49" s="196"/>
      <c r="E49" s="195" t="s">
        <v>123</v>
      </c>
      <c r="F49" s="197" t="s">
        <v>375</v>
      </c>
      <c r="G49" s="194">
        <f>IF(VLOOKUP(A49,Startlist!B:C,2,FALSE)=E49,"","ERINEV")</f>
      </c>
      <c r="H49" s="194">
        <f t="shared" si="0"/>
      </c>
    </row>
    <row r="50" spans="1:8" ht="15">
      <c r="A50" s="195">
        <v>54</v>
      </c>
      <c r="B50" s="274" t="s">
        <v>208</v>
      </c>
      <c r="C50" s="196"/>
      <c r="D50" s="196"/>
      <c r="E50" s="195" t="s">
        <v>138</v>
      </c>
      <c r="F50" s="197" t="s">
        <v>376</v>
      </c>
      <c r="G50" s="194">
        <f>IF(VLOOKUP(A50,Startlist!B:C,2,FALSE)=E50,"","ERINEV")</f>
      </c>
      <c r="H50" s="194">
        <f t="shared" si="0"/>
      </c>
    </row>
    <row r="51" spans="1:8" ht="15">
      <c r="A51" s="195">
        <v>56</v>
      </c>
      <c r="B51" s="274" t="s">
        <v>208</v>
      </c>
      <c r="C51" s="196"/>
      <c r="D51" s="196"/>
      <c r="E51" s="195" t="s">
        <v>138</v>
      </c>
      <c r="F51" s="197" t="s">
        <v>378</v>
      </c>
      <c r="G51" s="194">
        <f>IF(VLOOKUP(A51,Startlist!B:C,2,FALSE)=E51,"","ERINEV")</f>
      </c>
      <c r="H51" s="194">
        <f t="shared" si="0"/>
      </c>
    </row>
    <row r="52" spans="1:8" ht="15">
      <c r="A52" s="195">
        <v>57</v>
      </c>
      <c r="B52" s="274" t="s">
        <v>208</v>
      </c>
      <c r="C52" s="196"/>
      <c r="D52" s="196"/>
      <c r="E52" s="195" t="s">
        <v>138</v>
      </c>
      <c r="F52" s="197" t="s">
        <v>381</v>
      </c>
      <c r="G52" s="194">
        <f>IF(VLOOKUP(A52,Startlist!B:C,2,FALSE)=E52,"","ERINEV")</f>
      </c>
      <c r="H52" s="194">
        <f t="shared" si="0"/>
      </c>
    </row>
    <row r="53" spans="1:8" ht="15">
      <c r="A53" s="195">
        <v>58</v>
      </c>
      <c r="B53" s="274" t="s">
        <v>208</v>
      </c>
      <c r="C53" s="196"/>
      <c r="D53" s="196"/>
      <c r="E53" s="195" t="s">
        <v>138</v>
      </c>
      <c r="F53" s="197" t="s">
        <v>384</v>
      </c>
      <c r="G53" s="194">
        <f>IF(VLOOKUP(A53,Startlist!B:C,2,FALSE)=E53,"","ERINEV")</f>
      </c>
      <c r="H53" s="194">
        <f t="shared" si="0"/>
      </c>
    </row>
    <row r="54" spans="1:8" ht="15">
      <c r="A54" s="195">
        <v>59</v>
      </c>
      <c r="B54" s="274" t="s">
        <v>210</v>
      </c>
      <c r="C54" s="196"/>
      <c r="D54" s="196"/>
      <c r="E54" s="195" t="s">
        <v>165</v>
      </c>
      <c r="F54" s="197" t="s">
        <v>265</v>
      </c>
      <c r="G54" s="194">
        <f>IF(VLOOKUP(A54,Startlist!B:C,2,FALSE)=E54,"","ERINEV")</f>
      </c>
      <c r="H54" s="194">
        <f t="shared" si="0"/>
      </c>
    </row>
    <row r="55" spans="1:8" ht="15">
      <c r="A55" s="195">
        <v>60</v>
      </c>
      <c r="B55" s="274" t="s">
        <v>209</v>
      </c>
      <c r="C55" s="196"/>
      <c r="D55" s="196"/>
      <c r="E55" s="195" t="s">
        <v>163</v>
      </c>
      <c r="F55" s="197" t="s">
        <v>386</v>
      </c>
      <c r="G55" s="194">
        <f>IF(VLOOKUP(A55,Startlist!B:C,2,FALSE)=E55,"","ERINEV")</f>
      </c>
      <c r="H55" s="194">
        <f t="shared" si="0"/>
      </c>
    </row>
    <row r="56" spans="1:8" ht="15">
      <c r="A56" s="195">
        <v>63</v>
      </c>
      <c r="B56" s="274" t="s">
        <v>209</v>
      </c>
      <c r="C56" s="196"/>
      <c r="D56" s="196"/>
      <c r="E56" s="195" t="s">
        <v>163</v>
      </c>
      <c r="F56" s="197" t="s">
        <v>388</v>
      </c>
      <c r="G56" s="194">
        <f>IF(VLOOKUP(A56,Startlist!B:C,2,FALSE)=E56,"","ERINEV")</f>
      </c>
      <c r="H56" s="194">
        <f t="shared" si="0"/>
      </c>
    </row>
    <row r="57" spans="1:8" ht="15">
      <c r="A57" s="195">
        <v>64</v>
      </c>
      <c r="B57" s="274" t="s">
        <v>208</v>
      </c>
      <c r="C57" s="196"/>
      <c r="D57" s="196"/>
      <c r="E57" s="195" t="s">
        <v>138</v>
      </c>
      <c r="F57" s="197" t="s">
        <v>391</v>
      </c>
      <c r="G57" s="194">
        <f>IF(VLOOKUP(A57,Startlist!B:C,2,FALSE)=E57,"","ERINEV")</f>
      </c>
      <c r="H57" s="194">
        <f aca="true" t="shared" si="1" ref="H57:H64">IF(RIGHT(B57,1)&lt;&gt;RIGHT(E57,1),"erinev","")</f>
      </c>
    </row>
    <row r="58" spans="1:8" ht="15">
      <c r="A58" s="195">
        <v>65</v>
      </c>
      <c r="B58" s="274" t="s">
        <v>275</v>
      </c>
      <c r="C58" s="196"/>
      <c r="D58" s="196"/>
      <c r="E58" s="195" t="s">
        <v>266</v>
      </c>
      <c r="F58" s="197" t="s">
        <v>178</v>
      </c>
      <c r="G58" s="194">
        <f>IF(VLOOKUP(A58,Startlist!B:C,2,FALSE)=E58,"","ERINEV")</f>
      </c>
      <c r="H58" s="194">
        <f t="shared" si="1"/>
      </c>
    </row>
    <row r="59" spans="1:8" ht="15">
      <c r="A59" s="195">
        <v>66</v>
      </c>
      <c r="B59" s="274" t="s">
        <v>275</v>
      </c>
      <c r="C59" s="196"/>
      <c r="D59" s="196"/>
      <c r="E59" s="195" t="s">
        <v>266</v>
      </c>
      <c r="F59" s="197" t="s">
        <v>272</v>
      </c>
      <c r="G59" s="194">
        <f>IF(VLOOKUP(A59,Startlist!B:C,2,FALSE)=E59,"","ERINEV")</f>
      </c>
      <c r="H59" s="194">
        <f t="shared" si="1"/>
      </c>
    </row>
    <row r="60" spans="1:8" ht="15">
      <c r="A60" s="195">
        <v>67</v>
      </c>
      <c r="B60" s="274" t="s">
        <v>275</v>
      </c>
      <c r="C60" s="196"/>
      <c r="D60" s="196"/>
      <c r="E60" s="195" t="s">
        <v>266</v>
      </c>
      <c r="F60" s="197" t="s">
        <v>267</v>
      </c>
      <c r="G60" s="194">
        <f>IF(VLOOKUP(A60,Startlist!B:C,2,FALSE)=E60,"","ERINEV")</f>
      </c>
      <c r="H60" s="194">
        <f t="shared" si="1"/>
      </c>
    </row>
    <row r="61" spans="1:8" ht="15">
      <c r="A61" s="195">
        <v>68</v>
      </c>
      <c r="B61" s="274" t="s">
        <v>275</v>
      </c>
      <c r="C61" s="196"/>
      <c r="D61" s="196"/>
      <c r="E61" s="195" t="s">
        <v>266</v>
      </c>
      <c r="F61" s="197" t="s">
        <v>268</v>
      </c>
      <c r="G61" s="194">
        <f>IF(VLOOKUP(A61,Startlist!B:C,2,FALSE)=E61,"","ERINEV")</f>
      </c>
      <c r="H61" s="194">
        <f t="shared" si="1"/>
      </c>
    </row>
    <row r="62" spans="1:8" ht="15">
      <c r="A62" s="195">
        <v>69</v>
      </c>
      <c r="B62" s="274" t="s">
        <v>275</v>
      </c>
      <c r="C62" s="196"/>
      <c r="D62" s="196"/>
      <c r="E62" s="195" t="s">
        <v>266</v>
      </c>
      <c r="F62" s="197" t="s">
        <v>395</v>
      </c>
      <c r="G62" s="194">
        <f>IF(VLOOKUP(A62,Startlist!B:C,2,FALSE)=E62,"","ERINEV")</f>
      </c>
      <c r="H62" s="194">
        <f t="shared" si="1"/>
      </c>
    </row>
    <row r="63" spans="1:8" ht="15">
      <c r="A63" s="195">
        <v>70</v>
      </c>
      <c r="B63" s="274" t="s">
        <v>275</v>
      </c>
      <c r="C63" s="196"/>
      <c r="D63" s="196"/>
      <c r="E63" s="195" t="s">
        <v>266</v>
      </c>
      <c r="F63" s="197" t="s">
        <v>404</v>
      </c>
      <c r="G63" s="194">
        <f>IF(VLOOKUP(A63,Startlist!B:C,2,FALSE)=E63,"","ERINEV")</f>
      </c>
      <c r="H63" s="194">
        <f t="shared" si="1"/>
      </c>
    </row>
    <row r="64" spans="1:8" ht="15">
      <c r="A64" s="195">
        <v>71</v>
      </c>
      <c r="B64" s="274" t="s">
        <v>275</v>
      </c>
      <c r="C64" s="196"/>
      <c r="D64" s="196"/>
      <c r="E64" s="195" t="s">
        <v>266</v>
      </c>
      <c r="F64" s="197" t="s">
        <v>175</v>
      </c>
      <c r="G64" s="194">
        <f>IF(VLOOKUP(A64,Startlist!B:C,2,FALSE)=E64,"","ERINEV")</f>
      </c>
      <c r="H64" s="194">
        <f t="shared" si="1"/>
      </c>
    </row>
    <row r="65" spans="1:8" ht="15">
      <c r="A65" s="195">
        <v>72</v>
      </c>
      <c r="B65" s="274" t="s">
        <v>275</v>
      </c>
      <c r="C65" s="196"/>
      <c r="D65" s="196"/>
      <c r="E65" s="195" t="s">
        <v>266</v>
      </c>
      <c r="F65" s="197" t="s">
        <v>41</v>
      </c>
      <c r="G65" s="194">
        <f>IF(VLOOKUP(A65,Startlist!B:C,2,FALSE)=E65,"","ERINEV")</f>
      </c>
      <c r="H65" s="194">
        <f>IF(RIGHT(B65,1)&lt;&gt;RIGHT(E65,1),"erinev","")</f>
      </c>
    </row>
    <row r="66" spans="1:8" ht="15">
      <c r="A66" s="195">
        <v>74</v>
      </c>
      <c r="B66" s="274" t="s">
        <v>275</v>
      </c>
      <c r="C66" s="196"/>
      <c r="D66" s="196"/>
      <c r="E66" s="195" t="s">
        <v>266</v>
      </c>
      <c r="F66" s="197" t="s">
        <v>401</v>
      </c>
      <c r="G66" s="194">
        <f>IF(VLOOKUP(A66,Startlist!B:C,2,FALSE)=E66,"","ERINEV")</f>
      </c>
      <c r="H66" s="194">
        <f>IF(RIGHT(B66,1)&lt;&gt;RIGHT(E66,1),"erinev","")</f>
      </c>
    </row>
  </sheetData>
  <sheetProtection/>
  <autoFilter ref="A1:H6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3.7109375" style="267" customWidth="1"/>
    <col min="2" max="2" width="5.140625" style="272" customWidth="1"/>
    <col min="3" max="3" width="8.421875" style="63" customWidth="1"/>
    <col min="4" max="4" width="22.421875" style="56" bestFit="1" customWidth="1"/>
    <col min="5" max="5" width="20.7109375" style="56" bestFit="1" customWidth="1"/>
    <col min="6" max="6" width="9.28125" style="56" bestFit="1" customWidth="1"/>
    <col min="7" max="7" width="32.28125" style="56" bestFit="1" customWidth="1"/>
    <col min="8" max="8" width="22.8515625" style="56" bestFit="1" customWidth="1"/>
    <col min="9" max="16384" width="9.140625" style="56" customWidth="1"/>
  </cols>
  <sheetData>
    <row r="1" spans="1:7" ht="14.25" customHeight="1">
      <c r="A1" s="286" t="str">
        <f>Startlist!A1</f>
        <v>Paide Ralli 2022</v>
      </c>
      <c r="B1" s="287"/>
      <c r="C1" s="287"/>
      <c r="D1" s="287"/>
      <c r="E1" s="287"/>
      <c r="F1" s="287"/>
      <c r="G1" s="287"/>
    </row>
    <row r="2" spans="1:9" ht="13.5" customHeight="1">
      <c r="A2" s="286" t="str">
        <f>Startlist!A2</f>
        <v>16.-17. september 2022</v>
      </c>
      <c r="B2" s="287"/>
      <c r="C2" s="287"/>
      <c r="D2" s="287"/>
      <c r="E2" s="287"/>
      <c r="F2" s="287"/>
      <c r="G2" s="287"/>
      <c r="H2" s="200" t="s">
        <v>304</v>
      </c>
      <c r="I2" s="233" t="s">
        <v>425</v>
      </c>
    </row>
    <row r="3" spans="1:9" ht="13.5" customHeight="1">
      <c r="A3" s="286" t="str">
        <f>Startlist!A3</f>
        <v>Paide</v>
      </c>
      <c r="B3" s="287"/>
      <c r="C3" s="287"/>
      <c r="D3" s="287"/>
      <c r="E3" s="287"/>
      <c r="F3" s="287"/>
      <c r="G3" s="287"/>
      <c r="H3" s="200" t="s">
        <v>211</v>
      </c>
      <c r="I3" s="233" t="s">
        <v>424</v>
      </c>
    </row>
    <row r="4" spans="1:9" ht="13.5" customHeight="1">
      <c r="A4" s="265"/>
      <c r="B4" s="270"/>
      <c r="C4" s="54"/>
      <c r="D4" s="55"/>
      <c r="E4" s="55"/>
      <c r="F4" s="55"/>
      <c r="G4" s="55"/>
      <c r="H4" s="64" t="s">
        <v>106</v>
      </c>
      <c r="I4" s="233" t="s">
        <v>411</v>
      </c>
    </row>
    <row r="5" spans="1:9" ht="13.5" customHeight="1">
      <c r="A5" s="266"/>
      <c r="B5" s="271"/>
      <c r="C5" s="55"/>
      <c r="D5" s="55"/>
      <c r="E5" s="55"/>
      <c r="F5" s="55"/>
      <c r="G5" s="55"/>
      <c r="H5" s="64" t="s">
        <v>87</v>
      </c>
      <c r="I5" s="233" t="s">
        <v>412</v>
      </c>
    </row>
    <row r="6" spans="1:9" ht="13.5" customHeight="1">
      <c r="A6" s="265"/>
      <c r="B6" s="65" t="s">
        <v>414</v>
      </c>
      <c r="C6" s="66"/>
      <c r="D6" s="67"/>
      <c r="E6" s="55"/>
      <c r="F6" s="55"/>
      <c r="G6" s="55"/>
      <c r="H6" s="64" t="s">
        <v>88</v>
      </c>
      <c r="I6" s="233" t="s">
        <v>413</v>
      </c>
    </row>
    <row r="7" spans="2:9" ht="12.75">
      <c r="B7" s="57" t="s">
        <v>50</v>
      </c>
      <c r="C7" s="58" t="s">
        <v>51</v>
      </c>
      <c r="D7" s="59" t="s">
        <v>52</v>
      </c>
      <c r="E7" s="60" t="s">
        <v>53</v>
      </c>
      <c r="F7" s="58"/>
      <c r="G7" s="59" t="s">
        <v>54</v>
      </c>
      <c r="H7" s="59" t="s">
        <v>55</v>
      </c>
      <c r="I7" s="61" t="s">
        <v>56</v>
      </c>
    </row>
    <row r="8" spans="1:10" ht="15" customHeight="1">
      <c r="A8" s="268" t="s">
        <v>89</v>
      </c>
      <c r="B8" s="71">
        <v>11</v>
      </c>
      <c r="C8" s="72" t="s">
        <v>123</v>
      </c>
      <c r="D8" s="73" t="s">
        <v>255</v>
      </c>
      <c r="E8" s="73" t="s">
        <v>256</v>
      </c>
      <c r="F8" s="72" t="s">
        <v>83</v>
      </c>
      <c r="G8" s="73" t="s">
        <v>166</v>
      </c>
      <c r="H8" s="73" t="s">
        <v>128</v>
      </c>
      <c r="I8" s="74" t="s">
        <v>1084</v>
      </c>
      <c r="J8" s="234"/>
    </row>
    <row r="9" spans="1:10" ht="15.75" customHeight="1">
      <c r="A9" s="268" t="s">
        <v>90</v>
      </c>
      <c r="B9" s="71">
        <v>8</v>
      </c>
      <c r="C9" s="72" t="s">
        <v>123</v>
      </c>
      <c r="D9" s="73" t="s">
        <v>295</v>
      </c>
      <c r="E9" s="73" t="s">
        <v>296</v>
      </c>
      <c r="F9" s="72" t="s">
        <v>83</v>
      </c>
      <c r="G9" s="73" t="s">
        <v>9</v>
      </c>
      <c r="H9" s="73" t="s">
        <v>332</v>
      </c>
      <c r="I9" s="74" t="s">
        <v>1086</v>
      </c>
      <c r="J9" s="234"/>
    </row>
    <row r="10" spans="1:10" ht="15" customHeight="1">
      <c r="A10" s="268" t="s">
        <v>91</v>
      </c>
      <c r="B10" s="71">
        <v>30</v>
      </c>
      <c r="C10" s="72" t="s">
        <v>138</v>
      </c>
      <c r="D10" s="73" t="s">
        <v>145</v>
      </c>
      <c r="E10" s="73" t="s">
        <v>146</v>
      </c>
      <c r="F10" s="72" t="s">
        <v>83</v>
      </c>
      <c r="G10" s="73" t="s">
        <v>147</v>
      </c>
      <c r="H10" s="73" t="s">
        <v>140</v>
      </c>
      <c r="I10" s="74" t="s">
        <v>1087</v>
      </c>
      <c r="J10" s="234"/>
    </row>
    <row r="11" spans="1:10" ht="15" customHeight="1">
      <c r="A11" s="268" t="s">
        <v>92</v>
      </c>
      <c r="B11" s="71">
        <v>10</v>
      </c>
      <c r="C11" s="72" t="s">
        <v>198</v>
      </c>
      <c r="D11" s="73" t="s">
        <v>85</v>
      </c>
      <c r="E11" s="73" t="s">
        <v>121</v>
      </c>
      <c r="F11" s="72" t="s">
        <v>83</v>
      </c>
      <c r="G11" s="73" t="s">
        <v>86</v>
      </c>
      <c r="H11" s="73" t="s">
        <v>8</v>
      </c>
      <c r="I11" s="74" t="s">
        <v>1088</v>
      </c>
      <c r="J11" s="234"/>
    </row>
    <row r="12" spans="1:10" ht="15" customHeight="1">
      <c r="A12" s="268" t="s">
        <v>93</v>
      </c>
      <c r="B12" s="71">
        <v>7</v>
      </c>
      <c r="C12" s="72" t="s">
        <v>123</v>
      </c>
      <c r="D12" s="73" t="s">
        <v>7</v>
      </c>
      <c r="E12" s="73" t="s">
        <v>190</v>
      </c>
      <c r="F12" s="72" t="s">
        <v>83</v>
      </c>
      <c r="G12" s="73" t="s">
        <v>130</v>
      </c>
      <c r="H12" s="73" t="s">
        <v>128</v>
      </c>
      <c r="I12" s="74" t="s">
        <v>1089</v>
      </c>
      <c r="J12" s="234"/>
    </row>
    <row r="13" spans="1:10" ht="15" customHeight="1">
      <c r="A13" s="268" t="s">
        <v>94</v>
      </c>
      <c r="B13" s="71">
        <v>2</v>
      </c>
      <c r="C13" s="72" t="s">
        <v>107</v>
      </c>
      <c r="D13" s="73" t="s">
        <v>325</v>
      </c>
      <c r="E13" s="73" t="s">
        <v>326</v>
      </c>
      <c r="F13" s="72" t="s">
        <v>83</v>
      </c>
      <c r="G13" s="73" t="s">
        <v>20</v>
      </c>
      <c r="H13" s="73" t="s">
        <v>327</v>
      </c>
      <c r="I13" s="74" t="s">
        <v>1090</v>
      </c>
      <c r="J13" s="234"/>
    </row>
    <row r="14" spans="1:10" ht="15" customHeight="1">
      <c r="A14" s="268" t="s">
        <v>95</v>
      </c>
      <c r="B14" s="71">
        <v>5</v>
      </c>
      <c r="C14" s="72" t="s">
        <v>123</v>
      </c>
      <c r="D14" s="73" t="s">
        <v>287</v>
      </c>
      <c r="E14" s="73" t="s">
        <v>307</v>
      </c>
      <c r="F14" s="72" t="s">
        <v>247</v>
      </c>
      <c r="G14" s="73" t="s">
        <v>124</v>
      </c>
      <c r="H14" s="73" t="s">
        <v>128</v>
      </c>
      <c r="I14" s="74" t="s">
        <v>1091</v>
      </c>
      <c r="J14" s="234"/>
    </row>
    <row r="15" spans="1:10" ht="15" customHeight="1">
      <c r="A15" s="268" t="s">
        <v>96</v>
      </c>
      <c r="B15" s="71">
        <v>6</v>
      </c>
      <c r="C15" s="72" t="s">
        <v>123</v>
      </c>
      <c r="D15" s="73" t="s">
        <v>3</v>
      </c>
      <c r="E15" s="73" t="s">
        <v>4</v>
      </c>
      <c r="F15" s="72" t="s">
        <v>247</v>
      </c>
      <c r="G15" s="73" t="s">
        <v>124</v>
      </c>
      <c r="H15" s="73" t="s">
        <v>128</v>
      </c>
      <c r="I15" s="74" t="s">
        <v>1092</v>
      </c>
      <c r="J15" s="234"/>
    </row>
    <row r="16" spans="1:10" ht="15" customHeight="1">
      <c r="A16" s="268" t="s">
        <v>97</v>
      </c>
      <c r="B16" s="71">
        <v>3</v>
      </c>
      <c r="C16" s="72" t="s">
        <v>123</v>
      </c>
      <c r="D16" s="73" t="s">
        <v>1085</v>
      </c>
      <c r="E16" s="73" t="s">
        <v>1</v>
      </c>
      <c r="F16" s="72" t="s">
        <v>83</v>
      </c>
      <c r="G16" s="73" t="s">
        <v>130</v>
      </c>
      <c r="H16" s="73" t="s">
        <v>292</v>
      </c>
      <c r="I16" s="74" t="s">
        <v>1093</v>
      </c>
      <c r="J16" s="234"/>
    </row>
    <row r="17" spans="1:10" ht="15" customHeight="1">
      <c r="A17" s="268" t="s">
        <v>98</v>
      </c>
      <c r="B17" s="71">
        <v>1</v>
      </c>
      <c r="C17" s="72" t="s">
        <v>108</v>
      </c>
      <c r="D17" s="73" t="s">
        <v>0</v>
      </c>
      <c r="E17" s="73" t="s">
        <v>156</v>
      </c>
      <c r="F17" s="72" t="s">
        <v>83</v>
      </c>
      <c r="G17" s="73" t="s">
        <v>104</v>
      </c>
      <c r="H17" s="73" t="s">
        <v>282</v>
      </c>
      <c r="I17" s="74" t="s">
        <v>1094</v>
      </c>
      <c r="J17" s="234"/>
    </row>
    <row r="18" spans="1:10" ht="15" customHeight="1">
      <c r="A18" s="268" t="s">
        <v>99</v>
      </c>
      <c r="B18" s="71">
        <v>4</v>
      </c>
      <c r="C18" s="72" t="s">
        <v>123</v>
      </c>
      <c r="D18" s="73" t="s">
        <v>135</v>
      </c>
      <c r="E18" s="73" t="s">
        <v>1150</v>
      </c>
      <c r="F18" s="72" t="s">
        <v>83</v>
      </c>
      <c r="G18" s="73" t="s">
        <v>130</v>
      </c>
      <c r="H18" s="73" t="s">
        <v>2</v>
      </c>
      <c r="I18" s="74" t="s">
        <v>1095</v>
      </c>
      <c r="J18" s="234"/>
    </row>
    <row r="19" spans="1:10" ht="15" customHeight="1">
      <c r="A19" s="268" t="s">
        <v>100</v>
      </c>
      <c r="B19" s="71">
        <v>12</v>
      </c>
      <c r="C19" s="72" t="s">
        <v>107</v>
      </c>
      <c r="D19" s="73" t="s">
        <v>336</v>
      </c>
      <c r="E19" s="73" t="s">
        <v>337</v>
      </c>
      <c r="F19" s="72" t="s">
        <v>83</v>
      </c>
      <c r="G19" s="73" t="s">
        <v>20</v>
      </c>
      <c r="H19" s="73" t="s">
        <v>338</v>
      </c>
      <c r="I19" s="74" t="s">
        <v>1096</v>
      </c>
      <c r="J19" s="234"/>
    </row>
    <row r="20" spans="1:11" ht="15" customHeight="1">
      <c r="A20" s="268" t="s">
        <v>101</v>
      </c>
      <c r="B20" s="71">
        <v>9</v>
      </c>
      <c r="C20" s="72" t="s">
        <v>123</v>
      </c>
      <c r="D20" s="73" t="s">
        <v>294</v>
      </c>
      <c r="E20" s="73" t="s">
        <v>5</v>
      </c>
      <c r="F20" s="72" t="s">
        <v>6</v>
      </c>
      <c r="G20" s="73" t="s">
        <v>124</v>
      </c>
      <c r="H20" s="73" t="s">
        <v>291</v>
      </c>
      <c r="I20" s="74" t="s">
        <v>1097</v>
      </c>
      <c r="J20" s="234"/>
      <c r="K20" s="234"/>
    </row>
    <row r="21" spans="1:11" ht="15" customHeight="1">
      <c r="A21" s="268" t="s">
        <v>102</v>
      </c>
      <c r="B21" s="71">
        <v>23</v>
      </c>
      <c r="C21" s="72" t="s">
        <v>115</v>
      </c>
      <c r="D21" s="73" t="s">
        <v>353</v>
      </c>
      <c r="E21" s="73" t="s">
        <v>354</v>
      </c>
      <c r="F21" s="72" t="s">
        <v>83</v>
      </c>
      <c r="G21" s="73" t="s">
        <v>86</v>
      </c>
      <c r="H21" s="73" t="s">
        <v>355</v>
      </c>
      <c r="I21" s="74" t="s">
        <v>1098</v>
      </c>
      <c r="J21" s="234"/>
      <c r="K21" s="234"/>
    </row>
    <row r="22" spans="1:11" ht="15" customHeight="1">
      <c r="A22" s="268" t="s">
        <v>110</v>
      </c>
      <c r="B22" s="71">
        <v>16</v>
      </c>
      <c r="C22" s="72" t="s">
        <v>115</v>
      </c>
      <c r="D22" s="73" t="s">
        <v>309</v>
      </c>
      <c r="E22" s="73" t="s">
        <v>11</v>
      </c>
      <c r="F22" s="72" t="s">
        <v>83</v>
      </c>
      <c r="G22" s="73" t="s">
        <v>12</v>
      </c>
      <c r="H22" s="73" t="s">
        <v>116</v>
      </c>
      <c r="I22" s="74" t="s">
        <v>1099</v>
      </c>
      <c r="J22" s="234"/>
      <c r="K22" s="234"/>
    </row>
    <row r="23" spans="1:11" ht="15" customHeight="1">
      <c r="A23" s="268" t="s">
        <v>111</v>
      </c>
      <c r="B23" s="71">
        <v>17</v>
      </c>
      <c r="C23" s="72" t="s">
        <v>115</v>
      </c>
      <c r="D23" s="73" t="s">
        <v>1106</v>
      </c>
      <c r="E23" s="73" t="s">
        <v>416</v>
      </c>
      <c r="F23" s="72" t="s">
        <v>83</v>
      </c>
      <c r="G23" s="73" t="s">
        <v>166</v>
      </c>
      <c r="H23" s="73" t="s">
        <v>116</v>
      </c>
      <c r="I23" s="74" t="s">
        <v>1100</v>
      </c>
      <c r="J23" s="234"/>
      <c r="K23" s="234"/>
    </row>
    <row r="24" spans="1:11" ht="15" customHeight="1">
      <c r="A24" s="268" t="s">
        <v>112</v>
      </c>
      <c r="B24" s="71">
        <v>18</v>
      </c>
      <c r="C24" s="72" t="s">
        <v>115</v>
      </c>
      <c r="D24" s="73" t="s">
        <v>193</v>
      </c>
      <c r="E24" s="73" t="s">
        <v>418</v>
      </c>
      <c r="F24" s="72" t="s">
        <v>83</v>
      </c>
      <c r="G24" s="73" t="s">
        <v>105</v>
      </c>
      <c r="H24" s="73" t="s">
        <v>116</v>
      </c>
      <c r="I24" s="74" t="s">
        <v>1101</v>
      </c>
      <c r="J24" s="234"/>
      <c r="K24" s="234"/>
    </row>
    <row r="25" spans="1:11" ht="15" customHeight="1">
      <c r="A25" s="268" t="s">
        <v>113</v>
      </c>
      <c r="B25" s="71">
        <v>15</v>
      </c>
      <c r="C25" s="72" t="s">
        <v>115</v>
      </c>
      <c r="D25" s="73" t="s">
        <v>342</v>
      </c>
      <c r="E25" s="73" t="s">
        <v>343</v>
      </c>
      <c r="F25" s="72" t="s">
        <v>344</v>
      </c>
      <c r="G25" s="73" t="s">
        <v>10</v>
      </c>
      <c r="H25" s="73" t="s">
        <v>116</v>
      </c>
      <c r="I25" s="74" t="s">
        <v>1102</v>
      </c>
      <c r="J25" s="234"/>
      <c r="K25" s="234"/>
    </row>
    <row r="26" spans="1:11" ht="15" customHeight="1">
      <c r="A26" s="268" t="s">
        <v>114</v>
      </c>
      <c r="B26" s="71">
        <v>19</v>
      </c>
      <c r="C26" s="72" t="s">
        <v>115</v>
      </c>
      <c r="D26" s="73" t="s">
        <v>118</v>
      </c>
      <c r="E26" s="73" t="s">
        <v>13</v>
      </c>
      <c r="F26" s="72" t="s">
        <v>83</v>
      </c>
      <c r="G26" s="73" t="s">
        <v>84</v>
      </c>
      <c r="H26" s="73" t="s">
        <v>347</v>
      </c>
      <c r="I26" s="74" t="s">
        <v>1103</v>
      </c>
      <c r="J26" s="234"/>
      <c r="K26" s="234"/>
    </row>
    <row r="27" spans="1:11" ht="15" customHeight="1">
      <c r="A27" s="268" t="s">
        <v>117</v>
      </c>
      <c r="B27" s="71">
        <v>20</v>
      </c>
      <c r="C27" s="72" t="s">
        <v>115</v>
      </c>
      <c r="D27" s="73" t="s">
        <v>15</v>
      </c>
      <c r="E27" s="73" t="s">
        <v>16</v>
      </c>
      <c r="F27" s="72" t="s">
        <v>83</v>
      </c>
      <c r="G27" s="73" t="s">
        <v>105</v>
      </c>
      <c r="H27" s="73" t="s">
        <v>116</v>
      </c>
      <c r="I27" s="74" t="s">
        <v>1105</v>
      </c>
      <c r="J27" s="234"/>
      <c r="K27" s="234"/>
    </row>
    <row r="28" spans="1:11" ht="15" customHeight="1">
      <c r="A28" s="268" t="s">
        <v>119</v>
      </c>
      <c r="B28" s="71">
        <v>32</v>
      </c>
      <c r="C28" s="72" t="s">
        <v>138</v>
      </c>
      <c r="D28" s="73" t="s">
        <v>142</v>
      </c>
      <c r="E28" s="73" t="s">
        <v>276</v>
      </c>
      <c r="F28" s="72" t="s">
        <v>83</v>
      </c>
      <c r="G28" s="73" t="s">
        <v>139</v>
      </c>
      <c r="H28" s="73" t="s">
        <v>143</v>
      </c>
      <c r="I28" s="74" t="s">
        <v>1107</v>
      </c>
      <c r="J28" s="234"/>
      <c r="K28" s="234"/>
    </row>
    <row r="29" spans="1:11" ht="15" customHeight="1">
      <c r="A29" s="268" t="s">
        <v>120</v>
      </c>
      <c r="B29" s="71">
        <v>37</v>
      </c>
      <c r="C29" s="72" t="s">
        <v>163</v>
      </c>
      <c r="D29" s="73" t="s">
        <v>23</v>
      </c>
      <c r="E29" s="73" t="s">
        <v>235</v>
      </c>
      <c r="F29" s="72" t="s">
        <v>83</v>
      </c>
      <c r="G29" s="73" t="s">
        <v>359</v>
      </c>
      <c r="H29" s="73" t="s">
        <v>170</v>
      </c>
      <c r="I29" s="74" t="s">
        <v>1109</v>
      </c>
      <c r="J29" s="234"/>
      <c r="K29" s="234"/>
    </row>
    <row r="30" spans="1:11" ht="15" customHeight="1">
      <c r="A30" s="268" t="s">
        <v>122</v>
      </c>
      <c r="B30" s="71">
        <v>36</v>
      </c>
      <c r="C30" s="72" t="s">
        <v>138</v>
      </c>
      <c r="D30" s="73" t="s">
        <v>250</v>
      </c>
      <c r="E30" s="73" t="s">
        <v>26</v>
      </c>
      <c r="F30" s="72" t="s">
        <v>83</v>
      </c>
      <c r="G30" s="73" t="s">
        <v>139</v>
      </c>
      <c r="H30" s="73" t="s">
        <v>251</v>
      </c>
      <c r="I30" s="74" t="s">
        <v>1110</v>
      </c>
      <c r="J30" s="234"/>
      <c r="K30" s="234"/>
    </row>
    <row r="31" spans="1:11" ht="15" customHeight="1">
      <c r="A31" s="268" t="s">
        <v>125</v>
      </c>
      <c r="B31" s="71">
        <v>33</v>
      </c>
      <c r="C31" s="72" t="s">
        <v>163</v>
      </c>
      <c r="D31" s="73" t="s">
        <v>169</v>
      </c>
      <c r="E31" s="73" t="s">
        <v>245</v>
      </c>
      <c r="F31" s="72" t="s">
        <v>83</v>
      </c>
      <c r="G31" s="73" t="s">
        <v>20</v>
      </c>
      <c r="H31" s="73" t="s">
        <v>170</v>
      </c>
      <c r="I31" s="74" t="s">
        <v>1111</v>
      </c>
      <c r="J31" s="234"/>
      <c r="K31" s="234"/>
    </row>
    <row r="32" spans="1:11" ht="15" customHeight="1">
      <c r="A32" s="268" t="s">
        <v>126</v>
      </c>
      <c r="B32" s="71">
        <v>22</v>
      </c>
      <c r="C32" s="72" t="s">
        <v>163</v>
      </c>
      <c r="D32" s="73" t="s">
        <v>181</v>
      </c>
      <c r="E32" s="73" t="s">
        <v>1104</v>
      </c>
      <c r="F32" s="72" t="s">
        <v>83</v>
      </c>
      <c r="G32" s="73" t="s">
        <v>161</v>
      </c>
      <c r="H32" s="73" t="s">
        <v>182</v>
      </c>
      <c r="I32" s="74" t="s">
        <v>1112</v>
      </c>
      <c r="J32" s="234"/>
      <c r="K32" s="234"/>
    </row>
    <row r="33" spans="1:11" ht="15" customHeight="1">
      <c r="A33" s="268" t="s">
        <v>127</v>
      </c>
      <c r="B33" s="71">
        <v>38</v>
      </c>
      <c r="C33" s="72" t="s">
        <v>138</v>
      </c>
      <c r="D33" s="73" t="s">
        <v>299</v>
      </c>
      <c r="E33" s="73" t="s">
        <v>1108</v>
      </c>
      <c r="F33" s="72" t="s">
        <v>83</v>
      </c>
      <c r="G33" s="73" t="s">
        <v>147</v>
      </c>
      <c r="H33" s="73" t="s">
        <v>25</v>
      </c>
      <c r="I33" s="74" t="s">
        <v>1113</v>
      </c>
      <c r="J33" s="234"/>
      <c r="K33" s="234"/>
    </row>
    <row r="34" spans="1:11" ht="15" customHeight="1">
      <c r="A34" s="268" t="s">
        <v>129</v>
      </c>
      <c r="B34" s="71">
        <v>41</v>
      </c>
      <c r="C34" s="72" t="s">
        <v>138</v>
      </c>
      <c r="D34" s="73" t="s">
        <v>363</v>
      </c>
      <c r="E34" s="73" t="s">
        <v>364</v>
      </c>
      <c r="F34" s="72" t="s">
        <v>83</v>
      </c>
      <c r="G34" s="73" t="s">
        <v>166</v>
      </c>
      <c r="H34" s="73" t="s">
        <v>140</v>
      </c>
      <c r="I34" s="74" t="s">
        <v>1114</v>
      </c>
      <c r="J34" s="234"/>
      <c r="K34" s="234"/>
    </row>
    <row r="35" spans="1:11" ht="15" customHeight="1">
      <c r="A35" s="268" t="s">
        <v>131</v>
      </c>
      <c r="B35" s="71">
        <v>48</v>
      </c>
      <c r="C35" s="72" t="s">
        <v>138</v>
      </c>
      <c r="D35" s="73" t="s">
        <v>371</v>
      </c>
      <c r="E35" s="73" t="s">
        <v>372</v>
      </c>
      <c r="F35" s="72" t="s">
        <v>83</v>
      </c>
      <c r="G35" s="73" t="s">
        <v>241</v>
      </c>
      <c r="H35" s="73" t="s">
        <v>140</v>
      </c>
      <c r="I35" s="74" t="s">
        <v>1115</v>
      </c>
      <c r="J35" s="234"/>
      <c r="K35" s="234"/>
    </row>
    <row r="36" spans="1:11" ht="15" customHeight="1">
      <c r="A36" s="268" t="s">
        <v>132</v>
      </c>
      <c r="B36" s="71">
        <v>14</v>
      </c>
      <c r="C36" s="72" t="s">
        <v>123</v>
      </c>
      <c r="D36" s="73" t="s">
        <v>339</v>
      </c>
      <c r="E36" s="73" t="s">
        <v>340</v>
      </c>
      <c r="F36" s="72" t="s">
        <v>83</v>
      </c>
      <c r="G36" s="73" t="s">
        <v>20</v>
      </c>
      <c r="H36" s="73" t="s">
        <v>128</v>
      </c>
      <c r="I36" s="74" t="s">
        <v>1116</v>
      </c>
      <c r="J36" s="234"/>
      <c r="K36" s="234"/>
    </row>
    <row r="37" spans="1:11" ht="15" customHeight="1">
      <c r="A37" s="268" t="s">
        <v>133</v>
      </c>
      <c r="B37" s="71">
        <v>29</v>
      </c>
      <c r="C37" s="72" t="s">
        <v>163</v>
      </c>
      <c r="D37" s="73" t="s">
        <v>263</v>
      </c>
      <c r="E37" s="73" t="s">
        <v>19</v>
      </c>
      <c r="F37" s="72" t="s">
        <v>83</v>
      </c>
      <c r="G37" s="73" t="s">
        <v>264</v>
      </c>
      <c r="H37" s="73" t="s">
        <v>182</v>
      </c>
      <c r="I37" s="74" t="s">
        <v>1117</v>
      </c>
      <c r="J37" s="234"/>
      <c r="K37" s="234"/>
    </row>
    <row r="38" spans="1:11" ht="15" customHeight="1">
      <c r="A38" s="268" t="s">
        <v>134</v>
      </c>
      <c r="B38" s="71">
        <v>53</v>
      </c>
      <c r="C38" s="72" t="s">
        <v>123</v>
      </c>
      <c r="D38" s="73" t="s">
        <v>375</v>
      </c>
      <c r="E38" s="73" t="s">
        <v>421</v>
      </c>
      <c r="F38" s="72" t="s">
        <v>83</v>
      </c>
      <c r="G38" s="73" t="s">
        <v>264</v>
      </c>
      <c r="H38" s="73" t="s">
        <v>293</v>
      </c>
      <c r="I38" s="74" t="s">
        <v>1118</v>
      </c>
      <c r="J38" s="234"/>
      <c r="K38" s="234"/>
    </row>
    <row r="39" spans="1:11" ht="15" customHeight="1">
      <c r="A39" s="268" t="s">
        <v>136</v>
      </c>
      <c r="B39" s="71">
        <v>43</v>
      </c>
      <c r="C39" s="72" t="s">
        <v>138</v>
      </c>
      <c r="D39" s="73" t="s">
        <v>27</v>
      </c>
      <c r="E39" s="73" t="s">
        <v>28</v>
      </c>
      <c r="F39" s="72" t="s">
        <v>83</v>
      </c>
      <c r="G39" s="73" t="s">
        <v>300</v>
      </c>
      <c r="H39" s="73" t="s">
        <v>158</v>
      </c>
      <c r="I39" s="74" t="s">
        <v>1119</v>
      </c>
      <c r="J39" s="234"/>
      <c r="K39" s="234"/>
    </row>
    <row r="40" spans="1:11" ht="15" customHeight="1">
      <c r="A40" s="268" t="s">
        <v>137</v>
      </c>
      <c r="B40" s="71">
        <v>35</v>
      </c>
      <c r="C40" s="72" t="s">
        <v>163</v>
      </c>
      <c r="D40" s="73" t="s">
        <v>360</v>
      </c>
      <c r="E40" s="73" t="s">
        <v>361</v>
      </c>
      <c r="F40" s="72" t="s">
        <v>83</v>
      </c>
      <c r="G40" s="73" t="s">
        <v>149</v>
      </c>
      <c r="H40" s="73" t="s">
        <v>362</v>
      </c>
      <c r="I40" s="74" t="s">
        <v>1120</v>
      </c>
      <c r="J40" s="234"/>
      <c r="K40" s="234"/>
    </row>
    <row r="41" spans="1:11" ht="15" customHeight="1">
      <c r="A41" s="268" t="s">
        <v>141</v>
      </c>
      <c r="B41" s="71">
        <v>34</v>
      </c>
      <c r="C41" s="72" t="s">
        <v>138</v>
      </c>
      <c r="D41" s="73" t="s">
        <v>239</v>
      </c>
      <c r="E41" s="73" t="s">
        <v>240</v>
      </c>
      <c r="F41" s="72" t="s">
        <v>83</v>
      </c>
      <c r="G41" s="73" t="s">
        <v>241</v>
      </c>
      <c r="H41" s="73" t="s">
        <v>140</v>
      </c>
      <c r="I41" s="74" t="s">
        <v>1121</v>
      </c>
      <c r="J41" s="234"/>
      <c r="K41" s="234"/>
    </row>
    <row r="42" spans="1:11" ht="15" customHeight="1">
      <c r="A42" s="268" t="s">
        <v>144</v>
      </c>
      <c r="B42" s="71">
        <v>40</v>
      </c>
      <c r="C42" s="72" t="s">
        <v>165</v>
      </c>
      <c r="D42" s="73" t="s">
        <v>21</v>
      </c>
      <c r="E42" s="73" t="s">
        <v>22</v>
      </c>
      <c r="F42" s="72" t="s">
        <v>83</v>
      </c>
      <c r="G42" s="73" t="s">
        <v>109</v>
      </c>
      <c r="H42" s="73" t="s">
        <v>231</v>
      </c>
      <c r="I42" s="74" t="s">
        <v>1122</v>
      </c>
      <c r="J42" s="234"/>
      <c r="K42" s="234"/>
    </row>
    <row r="43" spans="1:11" ht="15" customHeight="1">
      <c r="A43" s="268" t="s">
        <v>148</v>
      </c>
      <c r="B43" s="71">
        <v>46</v>
      </c>
      <c r="C43" s="72" t="s">
        <v>123</v>
      </c>
      <c r="D43" s="73" t="s">
        <v>368</v>
      </c>
      <c r="E43" s="73" t="s">
        <v>369</v>
      </c>
      <c r="F43" s="72" t="s">
        <v>83</v>
      </c>
      <c r="G43" s="73" t="s">
        <v>370</v>
      </c>
      <c r="H43" s="73" t="s">
        <v>152</v>
      </c>
      <c r="I43" s="74" t="s">
        <v>1123</v>
      </c>
      <c r="J43" s="234"/>
      <c r="K43" s="234"/>
    </row>
    <row r="44" spans="1:11" ht="15" customHeight="1">
      <c r="A44" s="268" t="s">
        <v>150</v>
      </c>
      <c r="B44" s="71">
        <v>27</v>
      </c>
      <c r="C44" s="72" t="s">
        <v>163</v>
      </c>
      <c r="D44" s="73" t="s">
        <v>195</v>
      </c>
      <c r="E44" s="73" t="s">
        <v>196</v>
      </c>
      <c r="F44" s="72" t="s">
        <v>83</v>
      </c>
      <c r="G44" s="73" t="s">
        <v>124</v>
      </c>
      <c r="H44" s="73" t="s">
        <v>197</v>
      </c>
      <c r="I44" s="74" t="s">
        <v>1125</v>
      </c>
      <c r="J44" s="234"/>
      <c r="K44" s="234"/>
    </row>
    <row r="45" spans="1:11" ht="15" customHeight="1">
      <c r="A45" s="268" t="s">
        <v>151</v>
      </c>
      <c r="B45" s="71">
        <v>28</v>
      </c>
      <c r="C45" s="72" t="s">
        <v>165</v>
      </c>
      <c r="D45" s="73" t="s">
        <v>259</v>
      </c>
      <c r="E45" s="73" t="s">
        <v>260</v>
      </c>
      <c r="F45" s="72" t="s">
        <v>83</v>
      </c>
      <c r="G45" s="73" t="s">
        <v>261</v>
      </c>
      <c r="H45" s="73" t="s">
        <v>167</v>
      </c>
      <c r="I45" s="74" t="s">
        <v>1126</v>
      </c>
      <c r="J45" s="234"/>
      <c r="K45" s="234"/>
    </row>
    <row r="46" spans="1:11" ht="15" customHeight="1">
      <c r="A46" s="268" t="s">
        <v>153</v>
      </c>
      <c r="B46" s="71">
        <v>47</v>
      </c>
      <c r="C46" s="72" t="s">
        <v>163</v>
      </c>
      <c r="D46" s="73" t="s">
        <v>29</v>
      </c>
      <c r="E46" s="73" t="s">
        <v>30</v>
      </c>
      <c r="F46" s="72" t="s">
        <v>83</v>
      </c>
      <c r="G46" s="73" t="s">
        <v>31</v>
      </c>
      <c r="H46" s="73" t="s">
        <v>170</v>
      </c>
      <c r="I46" s="74" t="s">
        <v>1127</v>
      </c>
      <c r="J46" s="234"/>
      <c r="K46" s="234"/>
    </row>
    <row r="47" spans="1:11" ht="15" customHeight="1">
      <c r="A47" s="268" t="s">
        <v>154</v>
      </c>
      <c r="B47" s="71">
        <v>54</v>
      </c>
      <c r="C47" s="72" t="s">
        <v>138</v>
      </c>
      <c r="D47" s="73" t="s">
        <v>376</v>
      </c>
      <c r="E47" s="73" t="s">
        <v>377</v>
      </c>
      <c r="F47" s="72" t="s">
        <v>83</v>
      </c>
      <c r="G47" s="73" t="s">
        <v>166</v>
      </c>
      <c r="H47" s="73" t="s">
        <v>140</v>
      </c>
      <c r="I47" s="74" t="s">
        <v>1129</v>
      </c>
      <c r="J47" s="234"/>
      <c r="K47" s="234"/>
    </row>
    <row r="48" spans="1:11" ht="15" customHeight="1">
      <c r="A48" s="268" t="s">
        <v>155</v>
      </c>
      <c r="B48" s="71">
        <v>26</v>
      </c>
      <c r="C48" s="72" t="s">
        <v>165</v>
      </c>
      <c r="D48" s="73" t="s">
        <v>357</v>
      </c>
      <c r="E48" s="73" t="s">
        <v>358</v>
      </c>
      <c r="F48" s="72" t="s">
        <v>83</v>
      </c>
      <c r="G48" s="73" t="s">
        <v>105</v>
      </c>
      <c r="H48" s="73" t="s">
        <v>231</v>
      </c>
      <c r="I48" s="74" t="s">
        <v>1131</v>
      </c>
      <c r="J48" s="234"/>
      <c r="K48" s="234"/>
    </row>
    <row r="49" spans="1:11" ht="15" customHeight="1">
      <c r="A49" s="268" t="s">
        <v>157</v>
      </c>
      <c r="B49" s="71">
        <v>24</v>
      </c>
      <c r="C49" s="235" t="s">
        <v>165</v>
      </c>
      <c r="D49" s="73" t="s">
        <v>403</v>
      </c>
      <c r="E49" s="73" t="s">
        <v>1124</v>
      </c>
      <c r="F49" s="72" t="s">
        <v>83</v>
      </c>
      <c r="G49" s="73" t="s">
        <v>351</v>
      </c>
      <c r="H49" s="73" t="s">
        <v>231</v>
      </c>
      <c r="I49" s="74" t="s">
        <v>1132</v>
      </c>
      <c r="J49" s="234"/>
      <c r="K49" s="234"/>
    </row>
    <row r="50" spans="1:11" ht="15" customHeight="1">
      <c r="A50" s="268" t="s">
        <v>159</v>
      </c>
      <c r="B50" s="71">
        <v>52</v>
      </c>
      <c r="C50" s="72" t="s">
        <v>138</v>
      </c>
      <c r="D50" s="73" t="s">
        <v>33</v>
      </c>
      <c r="E50" s="73" t="s">
        <v>34</v>
      </c>
      <c r="F50" s="72" t="s">
        <v>83</v>
      </c>
      <c r="G50" s="73" t="s">
        <v>139</v>
      </c>
      <c r="H50" s="73" t="s">
        <v>35</v>
      </c>
      <c r="I50" s="74" t="s">
        <v>1134</v>
      </c>
      <c r="J50" s="234"/>
      <c r="K50" s="234"/>
    </row>
    <row r="51" spans="1:11" ht="15" customHeight="1">
      <c r="A51" s="268" t="s">
        <v>160</v>
      </c>
      <c r="B51" s="71">
        <v>57</v>
      </c>
      <c r="C51" s="235" t="s">
        <v>138</v>
      </c>
      <c r="D51" s="73" t="s">
        <v>381</v>
      </c>
      <c r="E51" s="73" t="s">
        <v>382</v>
      </c>
      <c r="F51" s="72" t="s">
        <v>83</v>
      </c>
      <c r="G51" s="73" t="s">
        <v>380</v>
      </c>
      <c r="H51" s="73" t="s">
        <v>383</v>
      </c>
      <c r="I51" s="74" t="s">
        <v>1135</v>
      </c>
      <c r="J51" s="234"/>
      <c r="K51" s="234"/>
    </row>
    <row r="52" spans="1:11" ht="15" customHeight="1">
      <c r="A52" s="268" t="s">
        <v>162</v>
      </c>
      <c r="B52" s="71">
        <v>58</v>
      </c>
      <c r="C52" s="235" t="s">
        <v>138</v>
      </c>
      <c r="D52" s="73" t="s">
        <v>384</v>
      </c>
      <c r="E52" s="73" t="s">
        <v>1128</v>
      </c>
      <c r="F52" s="72" t="s">
        <v>83</v>
      </c>
      <c r="G52" s="73" t="s">
        <v>417</v>
      </c>
      <c r="H52" s="73" t="s">
        <v>39</v>
      </c>
      <c r="I52" s="74" t="s">
        <v>1136</v>
      </c>
      <c r="J52" s="234"/>
      <c r="K52" s="234"/>
    </row>
    <row r="53" spans="1:11" ht="15" customHeight="1">
      <c r="A53" s="268" t="s">
        <v>164</v>
      </c>
      <c r="B53" s="71">
        <v>51</v>
      </c>
      <c r="C53" s="72" t="s">
        <v>165</v>
      </c>
      <c r="D53" s="73" t="s">
        <v>1153</v>
      </c>
      <c r="E53" s="73" t="s">
        <v>32</v>
      </c>
      <c r="F53" s="72" t="s">
        <v>83</v>
      </c>
      <c r="G53" s="73" t="s">
        <v>262</v>
      </c>
      <c r="H53" s="73" t="s">
        <v>167</v>
      </c>
      <c r="I53" s="74" t="s">
        <v>1137</v>
      </c>
      <c r="J53" s="234"/>
      <c r="K53" s="234"/>
    </row>
    <row r="54" spans="1:11" ht="15" customHeight="1">
      <c r="A54" s="268" t="s">
        <v>168</v>
      </c>
      <c r="B54" s="71">
        <v>21</v>
      </c>
      <c r="C54" s="72" t="s">
        <v>165</v>
      </c>
      <c r="D54" s="73" t="s">
        <v>1130</v>
      </c>
      <c r="E54" s="73" t="s">
        <v>350</v>
      </c>
      <c r="F54" s="72" t="s">
        <v>83</v>
      </c>
      <c r="G54" s="73" t="s">
        <v>351</v>
      </c>
      <c r="H54" s="73" t="s">
        <v>231</v>
      </c>
      <c r="I54" s="74" t="s">
        <v>1138</v>
      </c>
      <c r="J54" s="234"/>
      <c r="K54" s="234"/>
    </row>
    <row r="55" spans="1:11" ht="15" customHeight="1">
      <c r="A55" s="268" t="s">
        <v>171</v>
      </c>
      <c r="B55" s="71">
        <v>56</v>
      </c>
      <c r="C55" s="72" t="s">
        <v>138</v>
      </c>
      <c r="D55" s="73" t="s">
        <v>378</v>
      </c>
      <c r="E55" s="73" t="s">
        <v>379</v>
      </c>
      <c r="F55" s="72" t="s">
        <v>83</v>
      </c>
      <c r="G55" s="73" t="s">
        <v>380</v>
      </c>
      <c r="H55" s="73" t="s">
        <v>140</v>
      </c>
      <c r="I55" s="74" t="s">
        <v>1139</v>
      </c>
      <c r="J55" s="234"/>
      <c r="K55" s="234"/>
    </row>
    <row r="56" spans="1:11" ht="15" customHeight="1">
      <c r="A56" s="268" t="s">
        <v>172</v>
      </c>
      <c r="B56" s="71">
        <v>49</v>
      </c>
      <c r="C56" s="72" t="s">
        <v>138</v>
      </c>
      <c r="D56" s="73" t="s">
        <v>1133</v>
      </c>
      <c r="E56" s="73" t="s">
        <v>36</v>
      </c>
      <c r="F56" s="72" t="s">
        <v>83</v>
      </c>
      <c r="G56" s="73" t="s">
        <v>24</v>
      </c>
      <c r="H56" s="73" t="s">
        <v>140</v>
      </c>
      <c r="I56" s="74" t="s">
        <v>1140</v>
      </c>
      <c r="J56" s="234"/>
      <c r="K56" s="234"/>
    </row>
    <row r="57" spans="1:11" ht="15" customHeight="1">
      <c r="A57" s="268" t="s">
        <v>173</v>
      </c>
      <c r="B57" s="71">
        <v>60</v>
      </c>
      <c r="C57" s="72" t="s">
        <v>163</v>
      </c>
      <c r="D57" s="73" t="s">
        <v>386</v>
      </c>
      <c r="E57" s="73" t="s">
        <v>387</v>
      </c>
      <c r="F57" s="72" t="s">
        <v>83</v>
      </c>
      <c r="G57" s="73" t="s">
        <v>124</v>
      </c>
      <c r="H57" s="73" t="s">
        <v>170</v>
      </c>
      <c r="I57" s="74" t="s">
        <v>1141</v>
      </c>
      <c r="J57" s="234"/>
      <c r="K57" s="234"/>
    </row>
    <row r="58" spans="1:11" ht="15" customHeight="1">
      <c r="A58" s="268" t="s">
        <v>174</v>
      </c>
      <c r="B58" s="71">
        <v>64</v>
      </c>
      <c r="C58" s="72" t="s">
        <v>138</v>
      </c>
      <c r="D58" s="73" t="s">
        <v>391</v>
      </c>
      <c r="E58" s="73" t="s">
        <v>392</v>
      </c>
      <c r="F58" s="72" t="s">
        <v>83</v>
      </c>
      <c r="G58" s="73" t="s">
        <v>20</v>
      </c>
      <c r="H58" s="73" t="s">
        <v>393</v>
      </c>
      <c r="I58" s="74" t="s">
        <v>1142</v>
      </c>
      <c r="J58" s="234"/>
      <c r="K58" s="234"/>
    </row>
    <row r="59" spans="1:11" ht="15" customHeight="1">
      <c r="A59" s="268" t="s">
        <v>177</v>
      </c>
      <c r="B59" s="71">
        <v>63</v>
      </c>
      <c r="C59" s="72" t="s">
        <v>163</v>
      </c>
      <c r="D59" s="73" t="s">
        <v>388</v>
      </c>
      <c r="E59" s="73" t="s">
        <v>419</v>
      </c>
      <c r="F59" s="72" t="s">
        <v>83</v>
      </c>
      <c r="G59" s="73" t="s">
        <v>389</v>
      </c>
      <c r="H59" s="73" t="s">
        <v>390</v>
      </c>
      <c r="I59" s="74" t="s">
        <v>1144</v>
      </c>
      <c r="J59" s="234"/>
      <c r="K59" s="234"/>
    </row>
    <row r="60" spans="1:11" ht="15" customHeight="1">
      <c r="A60" s="268" t="s">
        <v>180</v>
      </c>
      <c r="B60" s="71">
        <v>50</v>
      </c>
      <c r="C60" s="72" t="s">
        <v>138</v>
      </c>
      <c r="D60" s="73" t="s">
        <v>373</v>
      </c>
      <c r="E60" s="73" t="s">
        <v>374</v>
      </c>
      <c r="F60" s="72" t="s">
        <v>83</v>
      </c>
      <c r="G60" s="73" t="s">
        <v>261</v>
      </c>
      <c r="H60" s="73" t="s">
        <v>140</v>
      </c>
      <c r="I60" s="74" t="s">
        <v>1145</v>
      </c>
      <c r="J60" s="234"/>
      <c r="K60" s="234"/>
    </row>
    <row r="61" spans="1:11" ht="15" customHeight="1">
      <c r="A61" s="268" t="s">
        <v>183</v>
      </c>
      <c r="B61" s="71">
        <v>59</v>
      </c>
      <c r="C61" s="72" t="s">
        <v>165</v>
      </c>
      <c r="D61" s="73" t="s">
        <v>265</v>
      </c>
      <c r="E61" s="73" t="s">
        <v>38</v>
      </c>
      <c r="F61" s="72" t="s">
        <v>83</v>
      </c>
      <c r="G61" s="73" t="s">
        <v>109</v>
      </c>
      <c r="H61" s="73" t="s">
        <v>385</v>
      </c>
      <c r="I61" s="74" t="s">
        <v>1146</v>
      </c>
      <c r="J61" s="234"/>
      <c r="K61" s="234"/>
    </row>
    <row r="62" spans="1:11" ht="15" customHeight="1">
      <c r="A62" s="268" t="s">
        <v>184</v>
      </c>
      <c r="B62" s="71">
        <v>65</v>
      </c>
      <c r="C62" s="72" t="s">
        <v>266</v>
      </c>
      <c r="D62" s="73" t="s">
        <v>178</v>
      </c>
      <c r="E62" s="73" t="s">
        <v>179</v>
      </c>
      <c r="F62" s="72" t="s">
        <v>83</v>
      </c>
      <c r="G62" s="73" t="s">
        <v>31</v>
      </c>
      <c r="H62" s="73" t="s">
        <v>394</v>
      </c>
      <c r="I62" s="74" t="s">
        <v>1147</v>
      </c>
      <c r="J62" s="234"/>
      <c r="K62" s="234"/>
    </row>
    <row r="63" spans="1:11" ht="15" customHeight="1">
      <c r="A63" s="268" t="s">
        <v>185</v>
      </c>
      <c r="B63" s="71">
        <v>68</v>
      </c>
      <c r="C63" s="72" t="s">
        <v>266</v>
      </c>
      <c r="D63" s="73" t="s">
        <v>268</v>
      </c>
      <c r="E63" s="73" t="s">
        <v>269</v>
      </c>
      <c r="F63" s="72" t="s">
        <v>83</v>
      </c>
      <c r="G63" s="73" t="s">
        <v>31</v>
      </c>
      <c r="H63" s="73" t="s">
        <v>394</v>
      </c>
      <c r="I63" s="74" t="s">
        <v>1148</v>
      </c>
      <c r="J63" s="234"/>
      <c r="K63" s="234"/>
    </row>
    <row r="64" spans="1:11" ht="15" customHeight="1">
      <c r="A64" s="268" t="s">
        <v>186</v>
      </c>
      <c r="B64" s="71">
        <v>67</v>
      </c>
      <c r="C64" s="72" t="s">
        <v>266</v>
      </c>
      <c r="D64" s="73" t="s">
        <v>267</v>
      </c>
      <c r="E64" s="73" t="s">
        <v>40</v>
      </c>
      <c r="F64" s="72" t="s">
        <v>83</v>
      </c>
      <c r="G64" s="73" t="s">
        <v>147</v>
      </c>
      <c r="H64" s="73" t="s">
        <v>394</v>
      </c>
      <c r="I64" s="74" t="s">
        <v>1149</v>
      </c>
      <c r="J64" s="234"/>
      <c r="K64" s="234"/>
    </row>
    <row r="65" spans="1:11" ht="15" customHeight="1">
      <c r="A65" s="268" t="s">
        <v>187</v>
      </c>
      <c r="B65" s="71">
        <v>71</v>
      </c>
      <c r="C65" s="72" t="s">
        <v>266</v>
      </c>
      <c r="D65" s="73" t="s">
        <v>175</v>
      </c>
      <c r="E65" s="73" t="s">
        <v>301</v>
      </c>
      <c r="F65" s="72" t="s">
        <v>83</v>
      </c>
      <c r="G65" s="73" t="s">
        <v>176</v>
      </c>
      <c r="H65" s="73" t="s">
        <v>394</v>
      </c>
      <c r="I65" s="74" t="s">
        <v>1151</v>
      </c>
      <c r="J65" s="234"/>
      <c r="K65" s="234"/>
    </row>
    <row r="66" spans="1:11" ht="15" customHeight="1">
      <c r="A66" s="268" t="s">
        <v>188</v>
      </c>
      <c r="B66" s="71">
        <v>69</v>
      </c>
      <c r="C66" s="72" t="s">
        <v>266</v>
      </c>
      <c r="D66" s="73" t="s">
        <v>395</v>
      </c>
      <c r="E66" s="73" t="s">
        <v>396</v>
      </c>
      <c r="F66" s="72" t="s">
        <v>83</v>
      </c>
      <c r="G66" s="73" t="s">
        <v>37</v>
      </c>
      <c r="H66" s="73" t="s">
        <v>397</v>
      </c>
      <c r="I66" s="74" t="s">
        <v>1152</v>
      </c>
      <c r="J66" s="234"/>
      <c r="K66" s="234"/>
    </row>
    <row r="67" spans="1:11" ht="15" customHeight="1">
      <c r="A67" s="268" t="s">
        <v>189</v>
      </c>
      <c r="B67" s="71">
        <v>70</v>
      </c>
      <c r="C67" s="72" t="s">
        <v>266</v>
      </c>
      <c r="D67" s="73" t="s">
        <v>1143</v>
      </c>
      <c r="E67" s="73" t="s">
        <v>398</v>
      </c>
      <c r="F67" s="72" t="s">
        <v>83</v>
      </c>
      <c r="G67" s="73" t="s">
        <v>399</v>
      </c>
      <c r="H67" s="73" t="s">
        <v>394</v>
      </c>
      <c r="I67" s="74" t="s">
        <v>1154</v>
      </c>
      <c r="J67" s="234"/>
      <c r="K67" s="234"/>
    </row>
    <row r="68" spans="1:11" ht="15" customHeight="1">
      <c r="A68" s="268" t="s">
        <v>191</v>
      </c>
      <c r="B68" s="71">
        <v>72</v>
      </c>
      <c r="C68" s="72" t="s">
        <v>266</v>
      </c>
      <c r="D68" s="73" t="s">
        <v>41</v>
      </c>
      <c r="E68" s="73" t="s">
        <v>42</v>
      </c>
      <c r="F68" s="72" t="s">
        <v>83</v>
      </c>
      <c r="G68" s="73" t="s">
        <v>43</v>
      </c>
      <c r="H68" s="73" t="s">
        <v>400</v>
      </c>
      <c r="I68" s="74" t="s">
        <v>1155</v>
      </c>
      <c r="J68" s="234"/>
      <c r="K68" s="234"/>
    </row>
    <row r="69" spans="1:11" ht="15" customHeight="1">
      <c r="A69" s="268" t="s">
        <v>192</v>
      </c>
      <c r="B69" s="71">
        <v>74</v>
      </c>
      <c r="C69" s="72" t="s">
        <v>266</v>
      </c>
      <c r="D69" s="73" t="s">
        <v>401</v>
      </c>
      <c r="E69" s="73" t="s">
        <v>402</v>
      </c>
      <c r="F69" s="72" t="s">
        <v>83</v>
      </c>
      <c r="G69" s="73" t="s">
        <v>176</v>
      </c>
      <c r="H69" s="73" t="s">
        <v>394</v>
      </c>
      <c r="I69" s="74" t="s">
        <v>1156</v>
      </c>
      <c r="J69" s="234"/>
      <c r="K69" s="234"/>
    </row>
    <row r="70" spans="1:11" ht="15" customHeight="1">
      <c r="A70" s="268" t="s">
        <v>194</v>
      </c>
      <c r="B70" s="71">
        <v>66</v>
      </c>
      <c r="C70" s="72" t="s">
        <v>266</v>
      </c>
      <c r="D70" s="73" t="s">
        <v>272</v>
      </c>
      <c r="E70" s="73" t="s">
        <v>308</v>
      </c>
      <c r="F70" s="72" t="s">
        <v>83</v>
      </c>
      <c r="G70" s="73" t="s">
        <v>273</v>
      </c>
      <c r="H70" s="73" t="s">
        <v>394</v>
      </c>
      <c r="I70" s="74" t="s">
        <v>1159</v>
      </c>
      <c r="J70" s="234"/>
      <c r="K70" s="234"/>
    </row>
  </sheetData>
  <sheetProtection/>
  <autoFilter ref="A7:I70"/>
  <mergeCells count="3">
    <mergeCell ref="A3:G3"/>
    <mergeCell ref="A2:G2"/>
    <mergeCell ref="A1:G1"/>
  </mergeCells>
  <printOptions horizontalCentered="1"/>
  <pageMargins left="0.3937007874015748" right="0" top="0" bottom="0" header="0" footer="0"/>
  <pageSetup fitToHeight="2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7"/>
  <sheetViews>
    <sheetView workbookViewId="0" topLeftCell="A1">
      <selection activeCell="C30" sqref="C30"/>
    </sheetView>
  </sheetViews>
  <sheetFormatPr defaultColWidth="9.140625" defaultRowHeight="12.75"/>
  <cols>
    <col min="1" max="1" width="7.140625" style="30" customWidth="1"/>
    <col min="2" max="2" width="4.28125" style="90" customWidth="1"/>
    <col min="3" max="3" width="23.421875" style="30" customWidth="1"/>
    <col min="4" max="6" width="6.7109375" style="90" customWidth="1"/>
    <col min="7" max="7" width="6.7109375" style="30" customWidth="1"/>
    <col min="8" max="8" width="14.00390625" style="30" customWidth="1"/>
    <col min="9" max="9" width="3.57421875" style="30" customWidth="1"/>
    <col min="10" max="10" width="10.28125" style="78" customWidth="1"/>
    <col min="11" max="11" width="10.28125" style="0" customWidth="1"/>
    <col min="12" max="12" width="11.00390625" style="0" bestFit="1" customWidth="1"/>
  </cols>
  <sheetData>
    <row r="1" spans="1:11" ht="6.75" customHeight="1">
      <c r="A1" s="38"/>
      <c r="B1" s="79"/>
      <c r="C1" s="37"/>
      <c r="D1" s="79"/>
      <c r="E1" s="79"/>
      <c r="F1" s="79"/>
      <c r="G1" s="37"/>
      <c r="H1" s="37"/>
      <c r="J1" s="111"/>
      <c r="K1" s="107"/>
    </row>
    <row r="2" spans="1:11" ht="15">
      <c r="A2" s="291" t="str">
        <f>Startlist!A1</f>
        <v>Paide Ralli 2022</v>
      </c>
      <c r="B2" s="292"/>
      <c r="C2" s="292"/>
      <c r="D2" s="292"/>
      <c r="E2" s="292"/>
      <c r="F2" s="292"/>
      <c r="G2" s="292"/>
      <c r="H2" s="292"/>
      <c r="J2" s="111"/>
      <c r="K2" s="107"/>
    </row>
    <row r="3" spans="1:11" ht="15">
      <c r="A3" s="291" t="str">
        <f>Startlist!$A2</f>
        <v>16.-17. september 2022</v>
      </c>
      <c r="B3" s="291"/>
      <c r="C3" s="291"/>
      <c r="D3" s="291"/>
      <c r="E3" s="291"/>
      <c r="F3" s="291"/>
      <c r="G3" s="291"/>
      <c r="H3" s="291"/>
      <c r="J3" s="111"/>
      <c r="K3" s="107"/>
    </row>
    <row r="4" spans="1:11" ht="15">
      <c r="A4" s="291" t="str">
        <f>Startlist!$A3</f>
        <v>Paide</v>
      </c>
      <c r="B4" s="291"/>
      <c r="C4" s="291"/>
      <c r="D4" s="291"/>
      <c r="E4" s="291"/>
      <c r="F4" s="291"/>
      <c r="G4" s="291"/>
      <c r="H4" s="291"/>
      <c r="J4" s="111"/>
      <c r="K4" s="107"/>
    </row>
    <row r="5" spans="1:11" ht="13.5" customHeight="1">
      <c r="A5" s="115" t="s">
        <v>44</v>
      </c>
      <c r="B5" s="146"/>
      <c r="C5" s="29"/>
      <c r="D5" s="80"/>
      <c r="E5" s="80"/>
      <c r="F5" s="80"/>
      <c r="G5" s="29"/>
      <c r="H5" s="114"/>
      <c r="J5" s="111"/>
      <c r="K5" s="107"/>
    </row>
    <row r="6" spans="1:11" ht="12.75">
      <c r="A6" s="24" t="s">
        <v>57</v>
      </c>
      <c r="B6" s="147" t="s">
        <v>58</v>
      </c>
      <c r="C6" s="20" t="s">
        <v>59</v>
      </c>
      <c r="D6" s="288" t="s">
        <v>82</v>
      </c>
      <c r="E6" s="289"/>
      <c r="F6" s="290"/>
      <c r="G6" s="19" t="s">
        <v>67</v>
      </c>
      <c r="H6" s="19" t="s">
        <v>77</v>
      </c>
      <c r="J6" s="121"/>
      <c r="K6" s="121"/>
    </row>
    <row r="7" spans="1:11" ht="12.75">
      <c r="A7" s="23" t="s">
        <v>79</v>
      </c>
      <c r="B7" s="148"/>
      <c r="C7" s="21" t="s">
        <v>55</v>
      </c>
      <c r="D7" s="81" t="s">
        <v>60</v>
      </c>
      <c r="E7" s="82" t="s">
        <v>61</v>
      </c>
      <c r="F7" s="83">
        <v>3</v>
      </c>
      <c r="G7" s="22"/>
      <c r="H7" s="23" t="s">
        <v>78</v>
      </c>
      <c r="J7" s="111"/>
      <c r="K7" s="107"/>
    </row>
    <row r="8" spans="1:14" ht="12.75">
      <c r="A8" s="243" t="s">
        <v>429</v>
      </c>
      <c r="B8" s="244">
        <v>1</v>
      </c>
      <c r="C8" s="245" t="s">
        <v>430</v>
      </c>
      <c r="D8" s="246" t="s">
        <v>431</v>
      </c>
      <c r="E8" s="247" t="s">
        <v>432</v>
      </c>
      <c r="F8" s="248" t="s">
        <v>433</v>
      </c>
      <c r="G8" s="249"/>
      <c r="H8" s="242" t="s">
        <v>434</v>
      </c>
      <c r="I8" s="34"/>
      <c r="J8" s="121"/>
      <c r="K8" s="121"/>
      <c r="N8" s="120"/>
    </row>
    <row r="9" spans="1:11" ht="12.75">
      <c r="A9" s="250" t="s">
        <v>108</v>
      </c>
      <c r="B9" s="251"/>
      <c r="C9" s="252" t="s">
        <v>282</v>
      </c>
      <c r="D9" s="253" t="s">
        <v>435</v>
      </c>
      <c r="E9" s="254" t="s">
        <v>436</v>
      </c>
      <c r="F9" s="255" t="s">
        <v>435</v>
      </c>
      <c r="G9" s="256"/>
      <c r="H9" s="257" t="s">
        <v>437</v>
      </c>
      <c r="I9" s="34"/>
      <c r="J9"/>
      <c r="K9" s="120"/>
    </row>
    <row r="10" spans="1:11" ht="12.75">
      <c r="A10" s="243" t="s">
        <v>438</v>
      </c>
      <c r="B10" s="244">
        <v>3</v>
      </c>
      <c r="C10" s="245" t="s">
        <v>439</v>
      </c>
      <c r="D10" s="246" t="s">
        <v>440</v>
      </c>
      <c r="E10" s="247" t="s">
        <v>441</v>
      </c>
      <c r="F10" s="248" t="s">
        <v>442</v>
      </c>
      <c r="G10" s="249"/>
      <c r="H10" s="242" t="s">
        <v>443</v>
      </c>
      <c r="I10" s="34"/>
      <c r="J10" s="120"/>
      <c r="K10" s="120"/>
    </row>
    <row r="11" spans="1:10" ht="12.75">
      <c r="A11" s="250" t="s">
        <v>123</v>
      </c>
      <c r="B11" s="251"/>
      <c r="C11" s="252" t="s">
        <v>292</v>
      </c>
      <c r="D11" s="253" t="s">
        <v>436</v>
      </c>
      <c r="E11" s="254" t="s">
        <v>435</v>
      </c>
      <c r="F11" s="255" t="s">
        <v>444</v>
      </c>
      <c r="G11" s="256"/>
      <c r="H11" s="257" t="s">
        <v>445</v>
      </c>
      <c r="I11" s="34"/>
      <c r="J11"/>
    </row>
    <row r="12" spans="1:10" ht="12.75">
      <c r="A12" s="243" t="s">
        <v>446</v>
      </c>
      <c r="B12" s="244">
        <v>6</v>
      </c>
      <c r="C12" s="245" t="s">
        <v>447</v>
      </c>
      <c r="D12" s="246" t="s">
        <v>448</v>
      </c>
      <c r="E12" s="247" t="s">
        <v>449</v>
      </c>
      <c r="F12" s="248" t="s">
        <v>450</v>
      </c>
      <c r="G12" s="249"/>
      <c r="H12" s="242" t="s">
        <v>451</v>
      </c>
      <c r="I12" s="34"/>
      <c r="J12" s="119"/>
    </row>
    <row r="13" spans="1:12" ht="12.75">
      <c r="A13" s="250" t="s">
        <v>123</v>
      </c>
      <c r="B13" s="251"/>
      <c r="C13" s="252" t="s">
        <v>128</v>
      </c>
      <c r="D13" s="253" t="s">
        <v>452</v>
      </c>
      <c r="E13" s="254" t="s">
        <v>452</v>
      </c>
      <c r="F13" s="255" t="s">
        <v>453</v>
      </c>
      <c r="G13" s="256"/>
      <c r="H13" s="257" t="s">
        <v>454</v>
      </c>
      <c r="I13" s="34"/>
      <c r="J13" s="119"/>
      <c r="L13" s="116"/>
    </row>
    <row r="14" spans="1:10" ht="12.75">
      <c r="A14" s="243" t="s">
        <v>455</v>
      </c>
      <c r="B14" s="244">
        <v>5</v>
      </c>
      <c r="C14" s="245" t="s">
        <v>456</v>
      </c>
      <c r="D14" s="246" t="s">
        <v>457</v>
      </c>
      <c r="E14" s="247" t="s">
        <v>458</v>
      </c>
      <c r="F14" s="248" t="s">
        <v>459</v>
      </c>
      <c r="G14" s="249"/>
      <c r="H14" s="242" t="s">
        <v>460</v>
      </c>
      <c r="I14" s="34"/>
      <c r="J14" s="119"/>
    </row>
    <row r="15" spans="1:12" ht="12.75">
      <c r="A15" s="250" t="s">
        <v>123</v>
      </c>
      <c r="B15" s="251"/>
      <c r="C15" s="252" t="s">
        <v>128</v>
      </c>
      <c r="D15" s="253" t="s">
        <v>461</v>
      </c>
      <c r="E15" s="254" t="s">
        <v>462</v>
      </c>
      <c r="F15" s="255" t="s">
        <v>461</v>
      </c>
      <c r="G15" s="256"/>
      <c r="H15" s="257" t="s">
        <v>463</v>
      </c>
      <c r="I15" s="34"/>
      <c r="J15" s="119"/>
      <c r="L15" s="116"/>
    </row>
    <row r="16" spans="1:10" ht="12.75">
      <c r="A16" s="243" t="s">
        <v>464</v>
      </c>
      <c r="B16" s="244">
        <v>7</v>
      </c>
      <c r="C16" s="245" t="s">
        <v>465</v>
      </c>
      <c r="D16" s="246" t="s">
        <v>466</v>
      </c>
      <c r="E16" s="247" t="s">
        <v>467</v>
      </c>
      <c r="F16" s="248" t="s">
        <v>468</v>
      </c>
      <c r="G16" s="249"/>
      <c r="H16" s="242" t="s">
        <v>469</v>
      </c>
      <c r="I16" s="34"/>
      <c r="J16" s="119"/>
    </row>
    <row r="17" spans="1:12" ht="12.75">
      <c r="A17" s="250" t="s">
        <v>123</v>
      </c>
      <c r="B17" s="251"/>
      <c r="C17" s="252" t="s">
        <v>128</v>
      </c>
      <c r="D17" s="253" t="s">
        <v>470</v>
      </c>
      <c r="E17" s="254" t="s">
        <v>471</v>
      </c>
      <c r="F17" s="255" t="s">
        <v>472</v>
      </c>
      <c r="G17" s="256"/>
      <c r="H17" s="257" t="s">
        <v>473</v>
      </c>
      <c r="I17" s="34"/>
      <c r="J17" s="119"/>
      <c r="L17" s="116"/>
    </row>
    <row r="18" spans="1:10" ht="12.75">
      <c r="A18" s="243" t="s">
        <v>474</v>
      </c>
      <c r="B18" s="244">
        <v>10</v>
      </c>
      <c r="C18" s="245" t="s">
        <v>475</v>
      </c>
      <c r="D18" s="246" t="s">
        <v>476</v>
      </c>
      <c r="E18" s="247" t="s">
        <v>477</v>
      </c>
      <c r="F18" s="248" t="s">
        <v>478</v>
      </c>
      <c r="G18" s="249"/>
      <c r="H18" s="242" t="s">
        <v>479</v>
      </c>
      <c r="I18" s="34"/>
      <c r="J18" s="119"/>
    </row>
    <row r="19" spans="1:12" ht="12.75">
      <c r="A19" s="250" t="s">
        <v>198</v>
      </c>
      <c r="B19" s="251"/>
      <c r="C19" s="252" t="s">
        <v>8</v>
      </c>
      <c r="D19" s="253" t="s">
        <v>480</v>
      </c>
      <c r="E19" s="254" t="s">
        <v>481</v>
      </c>
      <c r="F19" s="255" t="s">
        <v>436</v>
      </c>
      <c r="G19" s="256"/>
      <c r="H19" s="257" t="s">
        <v>482</v>
      </c>
      <c r="I19" s="34"/>
      <c r="J19" s="119"/>
      <c r="L19" s="116"/>
    </row>
    <row r="20" spans="1:10" ht="12.75">
      <c r="A20" s="243" t="s">
        <v>483</v>
      </c>
      <c r="B20" s="244">
        <v>2</v>
      </c>
      <c r="C20" s="245" t="s">
        <v>484</v>
      </c>
      <c r="D20" s="246" t="s">
        <v>485</v>
      </c>
      <c r="E20" s="247" t="s">
        <v>486</v>
      </c>
      <c r="F20" s="248" t="s">
        <v>487</v>
      </c>
      <c r="G20" s="249"/>
      <c r="H20" s="242" t="s">
        <v>488</v>
      </c>
      <c r="I20" s="34"/>
      <c r="J20" s="119"/>
    </row>
    <row r="21" spans="1:12" ht="12.75">
      <c r="A21" s="250" t="s">
        <v>107</v>
      </c>
      <c r="B21" s="251"/>
      <c r="C21" s="252" t="s">
        <v>327</v>
      </c>
      <c r="D21" s="253" t="s">
        <v>489</v>
      </c>
      <c r="E21" s="254" t="s">
        <v>490</v>
      </c>
      <c r="F21" s="255" t="s">
        <v>489</v>
      </c>
      <c r="G21" s="256" t="s">
        <v>491</v>
      </c>
      <c r="H21" s="257" t="s">
        <v>492</v>
      </c>
      <c r="I21" s="34"/>
      <c r="J21" s="119"/>
      <c r="L21" s="116"/>
    </row>
    <row r="22" spans="1:10" ht="12.75">
      <c r="A22" s="243" t="s">
        <v>576</v>
      </c>
      <c r="B22" s="244">
        <v>30</v>
      </c>
      <c r="C22" s="245" t="s">
        <v>535</v>
      </c>
      <c r="D22" s="246" t="s">
        <v>577</v>
      </c>
      <c r="E22" s="247" t="s">
        <v>578</v>
      </c>
      <c r="F22" s="248" t="s">
        <v>579</v>
      </c>
      <c r="G22" s="249"/>
      <c r="H22" s="242" t="s">
        <v>580</v>
      </c>
      <c r="I22" s="34"/>
      <c r="J22" s="119"/>
    </row>
    <row r="23" spans="1:12" ht="12.75">
      <c r="A23" s="250" t="s">
        <v>138</v>
      </c>
      <c r="B23" s="251"/>
      <c r="C23" s="252" t="s">
        <v>140</v>
      </c>
      <c r="D23" s="253" t="s">
        <v>634</v>
      </c>
      <c r="E23" s="254" t="s">
        <v>582</v>
      </c>
      <c r="F23" s="255" t="s">
        <v>718</v>
      </c>
      <c r="G23" s="256"/>
      <c r="H23" s="257" t="s">
        <v>583</v>
      </c>
      <c r="I23" s="34"/>
      <c r="J23" s="119"/>
      <c r="L23" s="116"/>
    </row>
    <row r="24" spans="1:10" ht="12.75">
      <c r="A24" s="243" t="s">
        <v>584</v>
      </c>
      <c r="B24" s="244">
        <v>20</v>
      </c>
      <c r="C24" s="245" t="s">
        <v>525</v>
      </c>
      <c r="D24" s="246" t="s">
        <v>585</v>
      </c>
      <c r="E24" s="247" t="s">
        <v>586</v>
      </c>
      <c r="F24" s="248" t="s">
        <v>457</v>
      </c>
      <c r="G24" s="249"/>
      <c r="H24" s="242" t="s">
        <v>587</v>
      </c>
      <c r="I24" s="34"/>
      <c r="J24" s="119"/>
    </row>
    <row r="25" spans="1:12" ht="12.75">
      <c r="A25" s="250" t="s">
        <v>115</v>
      </c>
      <c r="B25" s="251"/>
      <c r="C25" s="252" t="s">
        <v>116</v>
      </c>
      <c r="D25" s="253" t="s">
        <v>718</v>
      </c>
      <c r="E25" s="254" t="s">
        <v>589</v>
      </c>
      <c r="F25" s="255" t="s">
        <v>613</v>
      </c>
      <c r="G25" s="256"/>
      <c r="H25" s="257" t="s">
        <v>591</v>
      </c>
      <c r="I25" s="34"/>
      <c r="J25" s="119"/>
      <c r="L25" s="116"/>
    </row>
    <row r="26" spans="1:10" ht="12.75">
      <c r="A26" s="243" t="s">
        <v>592</v>
      </c>
      <c r="B26" s="244">
        <v>8</v>
      </c>
      <c r="C26" s="245" t="s">
        <v>493</v>
      </c>
      <c r="D26" s="246" t="s">
        <v>494</v>
      </c>
      <c r="E26" s="247" t="s">
        <v>495</v>
      </c>
      <c r="F26" s="248" t="s">
        <v>466</v>
      </c>
      <c r="G26" s="249"/>
      <c r="H26" s="242" t="s">
        <v>496</v>
      </c>
      <c r="I26" s="34"/>
      <c r="J26" s="119"/>
    </row>
    <row r="27" spans="1:12" ht="12.75">
      <c r="A27" s="250" t="s">
        <v>123</v>
      </c>
      <c r="B27" s="251"/>
      <c r="C27" s="252" t="s">
        <v>332</v>
      </c>
      <c r="D27" s="253" t="s">
        <v>472</v>
      </c>
      <c r="E27" s="254" t="s">
        <v>593</v>
      </c>
      <c r="F27" s="255" t="s">
        <v>497</v>
      </c>
      <c r="G27" s="256"/>
      <c r="H27" s="257" t="s">
        <v>498</v>
      </c>
      <c r="I27" s="34"/>
      <c r="J27" s="119"/>
      <c r="L27" s="116"/>
    </row>
    <row r="28" spans="1:10" ht="12.75">
      <c r="A28" s="243" t="s">
        <v>594</v>
      </c>
      <c r="B28" s="244">
        <v>11</v>
      </c>
      <c r="C28" s="245" t="s">
        <v>499</v>
      </c>
      <c r="D28" s="246" t="s">
        <v>500</v>
      </c>
      <c r="E28" s="247" t="s">
        <v>501</v>
      </c>
      <c r="F28" s="248" t="s">
        <v>502</v>
      </c>
      <c r="G28" s="249"/>
      <c r="H28" s="242" t="s">
        <v>503</v>
      </c>
      <c r="I28" s="34"/>
      <c r="J28" s="119"/>
    </row>
    <row r="29" spans="1:12" ht="12.75">
      <c r="A29" s="250" t="s">
        <v>123</v>
      </c>
      <c r="B29" s="251"/>
      <c r="C29" s="252" t="s">
        <v>128</v>
      </c>
      <c r="D29" s="253" t="s">
        <v>719</v>
      </c>
      <c r="E29" s="254" t="s">
        <v>595</v>
      </c>
      <c r="F29" s="255" t="s">
        <v>720</v>
      </c>
      <c r="G29" s="256"/>
      <c r="H29" s="257" t="s">
        <v>505</v>
      </c>
      <c r="I29" s="34"/>
      <c r="J29" s="119"/>
      <c r="L29" s="116"/>
    </row>
    <row r="30" spans="1:10" ht="12.75">
      <c r="A30" s="243" t="s">
        <v>596</v>
      </c>
      <c r="B30" s="244">
        <v>32</v>
      </c>
      <c r="C30" s="245" t="s">
        <v>537</v>
      </c>
      <c r="D30" s="246" t="s">
        <v>597</v>
      </c>
      <c r="E30" s="247" t="s">
        <v>598</v>
      </c>
      <c r="F30" s="248" t="s">
        <v>579</v>
      </c>
      <c r="G30" s="249"/>
      <c r="H30" s="242" t="s">
        <v>599</v>
      </c>
      <c r="I30" s="34"/>
      <c r="J30" s="119"/>
    </row>
    <row r="31" spans="1:12" ht="12.75">
      <c r="A31" s="250" t="s">
        <v>138</v>
      </c>
      <c r="B31" s="251"/>
      <c r="C31" s="252" t="s">
        <v>143</v>
      </c>
      <c r="D31" s="253" t="s">
        <v>575</v>
      </c>
      <c r="E31" s="254" t="s">
        <v>601</v>
      </c>
      <c r="F31" s="255" t="s">
        <v>718</v>
      </c>
      <c r="G31" s="256"/>
      <c r="H31" s="257" t="s">
        <v>602</v>
      </c>
      <c r="I31" s="34"/>
      <c r="J31" s="119"/>
      <c r="L31" s="116"/>
    </row>
    <row r="32" spans="1:10" ht="12.75">
      <c r="A32" s="243" t="s">
        <v>603</v>
      </c>
      <c r="B32" s="244">
        <v>37</v>
      </c>
      <c r="C32" s="245" t="s">
        <v>542</v>
      </c>
      <c r="D32" s="246" t="s">
        <v>585</v>
      </c>
      <c r="E32" s="247" t="s">
        <v>604</v>
      </c>
      <c r="F32" s="248" t="s">
        <v>515</v>
      </c>
      <c r="G32" s="249"/>
      <c r="H32" s="242" t="s">
        <v>605</v>
      </c>
      <c r="I32" s="34"/>
      <c r="J32" s="119"/>
    </row>
    <row r="33" spans="1:12" ht="12.75">
      <c r="A33" s="250" t="s">
        <v>163</v>
      </c>
      <c r="B33" s="251"/>
      <c r="C33" s="252" t="s">
        <v>170</v>
      </c>
      <c r="D33" s="253" t="s">
        <v>721</v>
      </c>
      <c r="E33" s="254" t="s">
        <v>606</v>
      </c>
      <c r="F33" s="255" t="s">
        <v>722</v>
      </c>
      <c r="G33" s="256"/>
      <c r="H33" s="257" t="s">
        <v>607</v>
      </c>
      <c r="I33" s="34"/>
      <c r="J33" s="119"/>
      <c r="L33" s="116"/>
    </row>
    <row r="34" spans="1:10" ht="12.75">
      <c r="A34" s="243" t="s">
        <v>608</v>
      </c>
      <c r="B34" s="244">
        <v>19</v>
      </c>
      <c r="C34" s="245" t="s">
        <v>524</v>
      </c>
      <c r="D34" s="246" t="s">
        <v>609</v>
      </c>
      <c r="E34" s="247" t="s">
        <v>610</v>
      </c>
      <c r="F34" s="248" t="s">
        <v>611</v>
      </c>
      <c r="G34" s="249"/>
      <c r="H34" s="242" t="s">
        <v>612</v>
      </c>
      <c r="I34" s="34"/>
      <c r="J34" s="119"/>
    </row>
    <row r="35" spans="1:12" ht="12.75">
      <c r="A35" s="250" t="s">
        <v>115</v>
      </c>
      <c r="B35" s="251"/>
      <c r="C35" s="252" t="s">
        <v>347</v>
      </c>
      <c r="D35" s="253" t="s">
        <v>606</v>
      </c>
      <c r="E35" s="254" t="s">
        <v>614</v>
      </c>
      <c r="F35" s="255" t="s">
        <v>717</v>
      </c>
      <c r="G35" s="256"/>
      <c r="H35" s="257" t="s">
        <v>615</v>
      </c>
      <c r="I35" s="34"/>
      <c r="J35" s="119"/>
      <c r="L35" s="116"/>
    </row>
    <row r="36" spans="1:10" ht="12.75">
      <c r="A36" s="243" t="s">
        <v>616</v>
      </c>
      <c r="B36" s="244">
        <v>15</v>
      </c>
      <c r="C36" s="245" t="s">
        <v>520</v>
      </c>
      <c r="D36" s="246" t="s">
        <v>617</v>
      </c>
      <c r="E36" s="247" t="s">
        <v>618</v>
      </c>
      <c r="F36" s="248" t="s">
        <v>619</v>
      </c>
      <c r="G36" s="249"/>
      <c r="H36" s="242" t="s">
        <v>620</v>
      </c>
      <c r="I36" s="34"/>
      <c r="J36" s="119"/>
    </row>
    <row r="37" spans="1:12" ht="12.75">
      <c r="A37" s="250" t="s">
        <v>115</v>
      </c>
      <c r="B37" s="251"/>
      <c r="C37" s="252" t="s">
        <v>116</v>
      </c>
      <c r="D37" s="253" t="s">
        <v>723</v>
      </c>
      <c r="E37" s="254" t="s">
        <v>588</v>
      </c>
      <c r="F37" s="255" t="s">
        <v>689</v>
      </c>
      <c r="G37" s="256"/>
      <c r="H37" s="257" t="s">
        <v>622</v>
      </c>
      <c r="I37" s="34"/>
      <c r="J37" s="119"/>
      <c r="L37" s="116"/>
    </row>
    <row r="38" spans="1:10" ht="12.75">
      <c r="A38" s="243" t="s">
        <v>623</v>
      </c>
      <c r="B38" s="244">
        <v>36</v>
      </c>
      <c r="C38" s="245" t="s">
        <v>541</v>
      </c>
      <c r="D38" s="246" t="s">
        <v>624</v>
      </c>
      <c r="E38" s="247" t="s">
        <v>625</v>
      </c>
      <c r="F38" s="248" t="s">
        <v>624</v>
      </c>
      <c r="G38" s="249"/>
      <c r="H38" s="242" t="s">
        <v>626</v>
      </c>
      <c r="I38" s="34"/>
      <c r="J38" s="119"/>
    </row>
    <row r="39" spans="1:12" ht="12.75">
      <c r="A39" s="250" t="s">
        <v>138</v>
      </c>
      <c r="B39" s="251"/>
      <c r="C39" s="252" t="s">
        <v>251</v>
      </c>
      <c r="D39" s="253" t="s">
        <v>650</v>
      </c>
      <c r="E39" s="254" t="s">
        <v>627</v>
      </c>
      <c r="F39" s="255" t="s">
        <v>660</v>
      </c>
      <c r="G39" s="256"/>
      <c r="H39" s="257" t="s">
        <v>628</v>
      </c>
      <c r="I39" s="34"/>
      <c r="J39" s="119"/>
      <c r="L39" s="116"/>
    </row>
    <row r="40" spans="1:10" ht="12.75">
      <c r="A40" s="243" t="s">
        <v>629</v>
      </c>
      <c r="B40" s="244">
        <v>18</v>
      </c>
      <c r="C40" s="245" t="s">
        <v>523</v>
      </c>
      <c r="D40" s="246" t="s">
        <v>630</v>
      </c>
      <c r="E40" s="247" t="s">
        <v>631</v>
      </c>
      <c r="F40" s="248" t="s">
        <v>632</v>
      </c>
      <c r="G40" s="249"/>
      <c r="H40" s="242" t="s">
        <v>633</v>
      </c>
      <c r="I40" s="34"/>
      <c r="J40" s="119"/>
    </row>
    <row r="41" spans="1:12" ht="12.75">
      <c r="A41" s="250" t="s">
        <v>115</v>
      </c>
      <c r="B41" s="251"/>
      <c r="C41" s="252" t="s">
        <v>116</v>
      </c>
      <c r="D41" s="253" t="s">
        <v>724</v>
      </c>
      <c r="E41" s="254" t="s">
        <v>634</v>
      </c>
      <c r="F41" s="255" t="s">
        <v>959</v>
      </c>
      <c r="G41" s="256"/>
      <c r="H41" s="257" t="s">
        <v>635</v>
      </c>
      <c r="I41" s="34"/>
      <c r="J41" s="119"/>
      <c r="L41" s="116"/>
    </row>
    <row r="42" spans="1:10" ht="12.75">
      <c r="A42" s="243" t="s">
        <v>636</v>
      </c>
      <c r="B42" s="244">
        <v>33</v>
      </c>
      <c r="C42" s="245" t="s">
        <v>538</v>
      </c>
      <c r="D42" s="246" t="s">
        <v>637</v>
      </c>
      <c r="E42" s="247" t="s">
        <v>638</v>
      </c>
      <c r="F42" s="248" t="s">
        <v>639</v>
      </c>
      <c r="G42" s="249"/>
      <c r="H42" s="242" t="s">
        <v>640</v>
      </c>
      <c r="I42" s="34"/>
      <c r="J42" s="119"/>
    </row>
    <row r="43" spans="1:12" ht="12.75">
      <c r="A43" s="250" t="s">
        <v>163</v>
      </c>
      <c r="B43" s="251"/>
      <c r="C43" s="252" t="s">
        <v>170</v>
      </c>
      <c r="D43" s="253" t="s">
        <v>711</v>
      </c>
      <c r="E43" s="254" t="s">
        <v>581</v>
      </c>
      <c r="F43" s="255" t="s">
        <v>725</v>
      </c>
      <c r="G43" s="256"/>
      <c r="H43" s="257" t="s">
        <v>641</v>
      </c>
      <c r="I43" s="34"/>
      <c r="J43" s="119"/>
      <c r="L43" s="116"/>
    </row>
    <row r="44" spans="1:10" ht="12.75">
      <c r="A44" s="243" t="s">
        <v>642</v>
      </c>
      <c r="B44" s="244">
        <v>9</v>
      </c>
      <c r="C44" s="245" t="s">
        <v>506</v>
      </c>
      <c r="D44" s="246" t="s">
        <v>507</v>
      </c>
      <c r="E44" s="247" t="s">
        <v>508</v>
      </c>
      <c r="F44" s="248" t="s">
        <v>509</v>
      </c>
      <c r="G44" s="249"/>
      <c r="H44" s="242" t="s">
        <v>510</v>
      </c>
      <c r="I44" s="34"/>
      <c r="J44" s="119"/>
    </row>
    <row r="45" spans="1:12" ht="12.75">
      <c r="A45" s="250" t="s">
        <v>123</v>
      </c>
      <c r="B45" s="251"/>
      <c r="C45" s="252" t="s">
        <v>291</v>
      </c>
      <c r="D45" s="253" t="s">
        <v>726</v>
      </c>
      <c r="E45" s="254" t="s">
        <v>644</v>
      </c>
      <c r="F45" s="255" t="s">
        <v>727</v>
      </c>
      <c r="G45" s="256"/>
      <c r="H45" s="257" t="s">
        <v>511</v>
      </c>
      <c r="I45" s="34"/>
      <c r="J45" s="119"/>
      <c r="L45" s="116"/>
    </row>
    <row r="46" spans="1:10" ht="12.75">
      <c r="A46" s="243" t="s">
        <v>645</v>
      </c>
      <c r="B46" s="244">
        <v>22</v>
      </c>
      <c r="C46" s="245" t="s">
        <v>527</v>
      </c>
      <c r="D46" s="246" t="s">
        <v>646</v>
      </c>
      <c r="E46" s="247" t="s">
        <v>647</v>
      </c>
      <c r="F46" s="248" t="s">
        <v>648</v>
      </c>
      <c r="G46" s="249"/>
      <c r="H46" s="242" t="s">
        <v>649</v>
      </c>
      <c r="I46" s="34"/>
      <c r="J46" s="119"/>
    </row>
    <row r="47" spans="1:12" ht="12.75">
      <c r="A47" s="250" t="s">
        <v>163</v>
      </c>
      <c r="B47" s="251"/>
      <c r="C47" s="252" t="s">
        <v>182</v>
      </c>
      <c r="D47" s="253" t="s">
        <v>728</v>
      </c>
      <c r="E47" s="254" t="s">
        <v>651</v>
      </c>
      <c r="F47" s="255" t="s">
        <v>729</v>
      </c>
      <c r="G47" s="256"/>
      <c r="H47" s="257" t="s">
        <v>653</v>
      </c>
      <c r="I47" s="34"/>
      <c r="J47" s="119"/>
      <c r="L47" s="116"/>
    </row>
    <row r="48" spans="1:10" ht="12.75">
      <c r="A48" s="243" t="s">
        <v>654</v>
      </c>
      <c r="B48" s="244">
        <v>17</v>
      </c>
      <c r="C48" s="245" t="s">
        <v>522</v>
      </c>
      <c r="D48" s="246" t="s">
        <v>655</v>
      </c>
      <c r="E48" s="247" t="s">
        <v>656</v>
      </c>
      <c r="F48" s="248" t="s">
        <v>657</v>
      </c>
      <c r="G48" s="249"/>
      <c r="H48" s="242" t="s">
        <v>658</v>
      </c>
      <c r="I48" s="34"/>
      <c r="J48" s="119"/>
    </row>
    <row r="49" spans="1:12" ht="12.75">
      <c r="A49" s="250" t="s">
        <v>115</v>
      </c>
      <c r="B49" s="251"/>
      <c r="C49" s="252" t="s">
        <v>116</v>
      </c>
      <c r="D49" s="253" t="s">
        <v>730</v>
      </c>
      <c r="E49" s="254" t="s">
        <v>659</v>
      </c>
      <c r="F49" s="255" t="s">
        <v>731</v>
      </c>
      <c r="G49" s="256"/>
      <c r="H49" s="257" t="s">
        <v>661</v>
      </c>
      <c r="I49" s="34"/>
      <c r="J49" s="119"/>
      <c r="L49" s="116"/>
    </row>
    <row r="50" spans="1:10" ht="12.75">
      <c r="A50" s="243" t="s">
        <v>732</v>
      </c>
      <c r="B50" s="244">
        <v>38</v>
      </c>
      <c r="C50" s="245" t="s">
        <v>543</v>
      </c>
      <c r="D50" s="246" t="s">
        <v>733</v>
      </c>
      <c r="E50" s="247" t="s">
        <v>734</v>
      </c>
      <c r="F50" s="248" t="s">
        <v>574</v>
      </c>
      <c r="G50" s="249"/>
      <c r="H50" s="242" t="s">
        <v>735</v>
      </c>
      <c r="I50" s="34"/>
      <c r="J50" s="119"/>
    </row>
    <row r="51" spans="1:12" ht="12.75">
      <c r="A51" s="250" t="s">
        <v>138</v>
      </c>
      <c r="B51" s="251"/>
      <c r="C51" s="252" t="s">
        <v>25</v>
      </c>
      <c r="D51" s="253" t="s">
        <v>736</v>
      </c>
      <c r="E51" s="254" t="s">
        <v>652</v>
      </c>
      <c r="F51" s="255" t="s">
        <v>736</v>
      </c>
      <c r="G51" s="256"/>
      <c r="H51" s="257" t="s">
        <v>737</v>
      </c>
      <c r="I51" s="34"/>
      <c r="J51" s="119"/>
      <c r="L51" s="116"/>
    </row>
    <row r="52" spans="1:10" ht="12.75">
      <c r="A52" s="243" t="s">
        <v>738</v>
      </c>
      <c r="B52" s="244">
        <v>16</v>
      </c>
      <c r="C52" s="245" t="s">
        <v>521</v>
      </c>
      <c r="D52" s="246" t="s">
        <v>662</v>
      </c>
      <c r="E52" s="247" t="s">
        <v>663</v>
      </c>
      <c r="F52" s="248" t="s">
        <v>507</v>
      </c>
      <c r="G52" s="249"/>
      <c r="H52" s="242" t="s">
        <v>664</v>
      </c>
      <c r="I52" s="34"/>
      <c r="J52" s="119"/>
    </row>
    <row r="53" spans="1:12" ht="12.75">
      <c r="A53" s="250" t="s">
        <v>115</v>
      </c>
      <c r="B53" s="251"/>
      <c r="C53" s="252" t="s">
        <v>116</v>
      </c>
      <c r="D53" s="253" t="s">
        <v>739</v>
      </c>
      <c r="E53" s="254" t="s">
        <v>665</v>
      </c>
      <c r="F53" s="255" t="s">
        <v>960</v>
      </c>
      <c r="G53" s="256"/>
      <c r="H53" s="257" t="s">
        <v>666</v>
      </c>
      <c r="I53" s="34"/>
      <c r="J53" s="119"/>
      <c r="L53" s="116"/>
    </row>
    <row r="54" spans="1:10" ht="12.75">
      <c r="A54" s="243" t="s">
        <v>740</v>
      </c>
      <c r="B54" s="244">
        <v>41</v>
      </c>
      <c r="C54" s="245" t="s">
        <v>545</v>
      </c>
      <c r="D54" s="246" t="s">
        <v>515</v>
      </c>
      <c r="E54" s="247" t="s">
        <v>743</v>
      </c>
      <c r="F54" s="248" t="s">
        <v>744</v>
      </c>
      <c r="G54" s="249"/>
      <c r="H54" s="242" t="s">
        <v>745</v>
      </c>
      <c r="I54" s="34"/>
      <c r="J54" s="119"/>
    </row>
    <row r="55" spans="1:12" ht="12.75">
      <c r="A55" s="250" t="s">
        <v>138</v>
      </c>
      <c r="B55" s="251"/>
      <c r="C55" s="252" t="s">
        <v>140</v>
      </c>
      <c r="D55" s="253" t="s">
        <v>600</v>
      </c>
      <c r="E55" s="254" t="s">
        <v>689</v>
      </c>
      <c r="F55" s="255" t="s">
        <v>589</v>
      </c>
      <c r="G55" s="256" t="s">
        <v>491</v>
      </c>
      <c r="H55" s="257" t="s">
        <v>746</v>
      </c>
      <c r="I55" s="34"/>
      <c r="J55" s="119"/>
      <c r="L55" s="116"/>
    </row>
    <row r="56" spans="1:12" ht="12.75">
      <c r="A56" s="243" t="s">
        <v>742</v>
      </c>
      <c r="B56" s="244">
        <v>48</v>
      </c>
      <c r="C56" s="245" t="s">
        <v>550</v>
      </c>
      <c r="D56" s="246" t="s">
        <v>632</v>
      </c>
      <c r="E56" s="247" t="s">
        <v>741</v>
      </c>
      <c r="F56" s="248" t="s">
        <v>792</v>
      </c>
      <c r="G56" s="249"/>
      <c r="H56" s="242" t="s">
        <v>961</v>
      </c>
      <c r="I56" s="34"/>
      <c r="J56"/>
      <c r="L56" s="116"/>
    </row>
    <row r="57" spans="1:10" ht="12.75">
      <c r="A57" s="250" t="s">
        <v>138</v>
      </c>
      <c r="B57" s="251"/>
      <c r="C57" s="252" t="s">
        <v>140</v>
      </c>
      <c r="D57" s="253" t="s">
        <v>621</v>
      </c>
      <c r="E57" s="254" t="s">
        <v>660</v>
      </c>
      <c r="F57" s="255" t="s">
        <v>962</v>
      </c>
      <c r="G57" s="256"/>
      <c r="H57" s="257" t="s">
        <v>963</v>
      </c>
      <c r="I57" s="34"/>
      <c r="J57"/>
    </row>
    <row r="58" spans="1:14" ht="12.75">
      <c r="A58" s="243" t="s">
        <v>747</v>
      </c>
      <c r="B58" s="244">
        <v>14</v>
      </c>
      <c r="C58" s="245" t="s">
        <v>519</v>
      </c>
      <c r="D58" s="246" t="s">
        <v>624</v>
      </c>
      <c r="E58" s="247" t="s">
        <v>667</v>
      </c>
      <c r="F58" s="248" t="s">
        <v>668</v>
      </c>
      <c r="G58" s="249"/>
      <c r="H58" s="242" t="s">
        <v>669</v>
      </c>
      <c r="I58" s="34"/>
      <c r="J58"/>
      <c r="L58" s="120"/>
      <c r="N58" s="120"/>
    </row>
    <row r="59" spans="1:14" ht="12.75">
      <c r="A59" s="250" t="s">
        <v>123</v>
      </c>
      <c r="B59" s="251"/>
      <c r="C59" s="252" t="s">
        <v>128</v>
      </c>
      <c r="D59" s="253" t="s">
        <v>748</v>
      </c>
      <c r="E59" s="254" t="s">
        <v>749</v>
      </c>
      <c r="F59" s="255" t="s">
        <v>750</v>
      </c>
      <c r="G59" s="256"/>
      <c r="H59" s="257" t="s">
        <v>671</v>
      </c>
      <c r="I59" s="34"/>
      <c r="J59"/>
      <c r="L59" s="120"/>
      <c r="N59" s="120"/>
    </row>
    <row r="60" spans="1:14" ht="12.75">
      <c r="A60" s="243" t="s">
        <v>751</v>
      </c>
      <c r="B60" s="244">
        <v>29</v>
      </c>
      <c r="C60" s="245" t="s">
        <v>534</v>
      </c>
      <c r="D60" s="246" t="s">
        <v>672</v>
      </c>
      <c r="E60" s="247" t="s">
        <v>673</v>
      </c>
      <c r="F60" s="248" t="s">
        <v>674</v>
      </c>
      <c r="G60" s="249"/>
      <c r="H60" s="242" t="s">
        <v>675</v>
      </c>
      <c r="I60" s="34"/>
      <c r="J60"/>
      <c r="L60" s="120"/>
      <c r="N60" s="120"/>
    </row>
    <row r="61" spans="1:10" ht="12.75">
      <c r="A61" s="250" t="s">
        <v>163</v>
      </c>
      <c r="B61" s="251"/>
      <c r="C61" s="252" t="s">
        <v>182</v>
      </c>
      <c r="D61" s="253" t="s">
        <v>752</v>
      </c>
      <c r="E61" s="254" t="s">
        <v>704</v>
      </c>
      <c r="F61" s="255" t="s">
        <v>590</v>
      </c>
      <c r="G61" s="256"/>
      <c r="H61" s="257" t="s">
        <v>677</v>
      </c>
      <c r="I61" s="34"/>
      <c r="J61"/>
    </row>
    <row r="62" spans="1:10" ht="12.75">
      <c r="A62" s="243" t="s">
        <v>753</v>
      </c>
      <c r="B62" s="244">
        <v>53</v>
      </c>
      <c r="C62" s="245" t="s">
        <v>555</v>
      </c>
      <c r="D62" s="246" t="s">
        <v>754</v>
      </c>
      <c r="E62" s="247" t="s">
        <v>755</v>
      </c>
      <c r="F62" s="248" t="s">
        <v>756</v>
      </c>
      <c r="G62" s="249"/>
      <c r="H62" s="242" t="s">
        <v>757</v>
      </c>
      <c r="I62" s="34"/>
      <c r="J62"/>
    </row>
    <row r="63" spans="1:12" ht="12.75">
      <c r="A63" s="250" t="s">
        <v>123</v>
      </c>
      <c r="B63" s="251"/>
      <c r="C63" s="252" t="s">
        <v>293</v>
      </c>
      <c r="D63" s="253" t="s">
        <v>758</v>
      </c>
      <c r="E63" s="254" t="s">
        <v>759</v>
      </c>
      <c r="F63" s="255" t="s">
        <v>670</v>
      </c>
      <c r="G63" s="256"/>
      <c r="H63" s="257" t="s">
        <v>760</v>
      </c>
      <c r="I63" s="34"/>
      <c r="J63"/>
      <c r="L63" s="120"/>
    </row>
    <row r="64" spans="1:12" ht="12.75">
      <c r="A64" s="243" t="s">
        <v>761</v>
      </c>
      <c r="B64" s="244">
        <v>23</v>
      </c>
      <c r="C64" s="245" t="s">
        <v>528</v>
      </c>
      <c r="D64" s="246" t="s">
        <v>678</v>
      </c>
      <c r="E64" s="247" t="s">
        <v>679</v>
      </c>
      <c r="F64" s="248" t="s">
        <v>680</v>
      </c>
      <c r="G64" s="249"/>
      <c r="H64" s="242" t="s">
        <v>681</v>
      </c>
      <c r="I64" s="34"/>
      <c r="J64"/>
      <c r="L64" s="120"/>
    </row>
    <row r="65" spans="1:12" ht="12.75">
      <c r="A65" s="250" t="s">
        <v>115</v>
      </c>
      <c r="B65" s="251"/>
      <c r="C65" s="252" t="s">
        <v>355</v>
      </c>
      <c r="D65" s="253" t="s">
        <v>762</v>
      </c>
      <c r="E65" s="254" t="s">
        <v>763</v>
      </c>
      <c r="F65" s="255" t="s">
        <v>764</v>
      </c>
      <c r="G65" s="256"/>
      <c r="H65" s="257" t="s">
        <v>684</v>
      </c>
      <c r="I65" s="34"/>
      <c r="J65"/>
      <c r="L65" s="120"/>
    </row>
    <row r="66" spans="1:10" ht="12.75">
      <c r="A66" s="243" t="s">
        <v>765</v>
      </c>
      <c r="B66" s="244">
        <v>43</v>
      </c>
      <c r="C66" s="245" t="s">
        <v>546</v>
      </c>
      <c r="D66" s="246" t="s">
        <v>766</v>
      </c>
      <c r="E66" s="247" t="s">
        <v>767</v>
      </c>
      <c r="F66" s="248" t="s">
        <v>700</v>
      </c>
      <c r="G66" s="249"/>
      <c r="H66" s="242" t="s">
        <v>768</v>
      </c>
      <c r="I66" s="34"/>
      <c r="J66"/>
    </row>
    <row r="67" spans="1:10" ht="12.75">
      <c r="A67" s="250" t="s">
        <v>138</v>
      </c>
      <c r="B67" s="251"/>
      <c r="C67" s="252" t="s">
        <v>158</v>
      </c>
      <c r="D67" s="253" t="s">
        <v>769</v>
      </c>
      <c r="E67" s="254" t="s">
        <v>683</v>
      </c>
      <c r="F67" s="255" t="s">
        <v>770</v>
      </c>
      <c r="G67" s="256"/>
      <c r="H67" s="257" t="s">
        <v>771</v>
      </c>
      <c r="I67" s="34"/>
      <c r="J67"/>
    </row>
    <row r="68" spans="1:10" ht="12.75">
      <c r="A68" s="243" t="s">
        <v>772</v>
      </c>
      <c r="B68" s="244">
        <v>40</v>
      </c>
      <c r="C68" s="245" t="s">
        <v>544</v>
      </c>
      <c r="D68" s="246" t="s">
        <v>655</v>
      </c>
      <c r="E68" s="247" t="s">
        <v>773</v>
      </c>
      <c r="F68" s="248" t="s">
        <v>637</v>
      </c>
      <c r="G68" s="249"/>
      <c r="H68" s="242" t="s">
        <v>774</v>
      </c>
      <c r="I68" s="34"/>
      <c r="J68"/>
    </row>
    <row r="69" spans="1:10" ht="12.75">
      <c r="A69" s="250" t="s">
        <v>165</v>
      </c>
      <c r="B69" s="251"/>
      <c r="C69" s="252" t="s">
        <v>231</v>
      </c>
      <c r="D69" s="253" t="s">
        <v>775</v>
      </c>
      <c r="E69" s="254" t="s">
        <v>776</v>
      </c>
      <c r="F69" s="255" t="s">
        <v>777</v>
      </c>
      <c r="G69" s="256"/>
      <c r="H69" s="257" t="s">
        <v>778</v>
      </c>
      <c r="I69" s="34"/>
      <c r="J69"/>
    </row>
    <row r="70" spans="1:10" ht="12.75">
      <c r="A70" s="243" t="s">
        <v>779</v>
      </c>
      <c r="B70" s="244">
        <v>46</v>
      </c>
      <c r="C70" s="245" t="s">
        <v>548</v>
      </c>
      <c r="D70" s="246" t="s">
        <v>780</v>
      </c>
      <c r="E70" s="247" t="s">
        <v>781</v>
      </c>
      <c r="F70" s="248" t="s">
        <v>782</v>
      </c>
      <c r="G70" s="249"/>
      <c r="H70" s="242" t="s">
        <v>783</v>
      </c>
      <c r="I70" s="34"/>
      <c r="J70"/>
    </row>
    <row r="71" spans="1:10" ht="12.75">
      <c r="A71" s="250" t="s">
        <v>123</v>
      </c>
      <c r="B71" s="251"/>
      <c r="C71" s="252" t="s">
        <v>152</v>
      </c>
      <c r="D71" s="253" t="s">
        <v>784</v>
      </c>
      <c r="E71" s="254" t="s">
        <v>785</v>
      </c>
      <c r="F71" s="255" t="s">
        <v>786</v>
      </c>
      <c r="G71" s="256"/>
      <c r="H71" s="257" t="s">
        <v>787</v>
      </c>
      <c r="I71" s="34"/>
      <c r="J71"/>
    </row>
    <row r="72" spans="1:10" ht="12.75">
      <c r="A72" s="243" t="s">
        <v>788</v>
      </c>
      <c r="B72" s="244">
        <v>27</v>
      </c>
      <c r="C72" s="245" t="s">
        <v>532</v>
      </c>
      <c r="D72" s="246" t="s">
        <v>685</v>
      </c>
      <c r="E72" s="247" t="s">
        <v>686</v>
      </c>
      <c r="F72" s="248" t="s">
        <v>687</v>
      </c>
      <c r="G72" s="249"/>
      <c r="H72" s="242" t="s">
        <v>688</v>
      </c>
      <c r="I72" s="34"/>
      <c r="J72"/>
    </row>
    <row r="73" spans="1:10" ht="12.75">
      <c r="A73" s="250" t="s">
        <v>163</v>
      </c>
      <c r="B73" s="251"/>
      <c r="C73" s="252" t="s">
        <v>197</v>
      </c>
      <c r="D73" s="253" t="s">
        <v>731</v>
      </c>
      <c r="E73" s="254" t="s">
        <v>789</v>
      </c>
      <c r="F73" s="255" t="s">
        <v>790</v>
      </c>
      <c r="G73" s="256"/>
      <c r="H73" s="257" t="s">
        <v>690</v>
      </c>
      <c r="I73" s="34"/>
      <c r="J73"/>
    </row>
    <row r="74" spans="1:10" ht="12.75">
      <c r="A74" s="243" t="s">
        <v>791</v>
      </c>
      <c r="B74" s="244">
        <v>47</v>
      </c>
      <c r="C74" s="245" t="s">
        <v>549</v>
      </c>
      <c r="D74" s="246" t="s">
        <v>792</v>
      </c>
      <c r="E74" s="247" t="s">
        <v>793</v>
      </c>
      <c r="F74" s="248" t="s">
        <v>637</v>
      </c>
      <c r="G74" s="249"/>
      <c r="H74" s="242" t="s">
        <v>794</v>
      </c>
      <c r="I74" s="34"/>
      <c r="J74"/>
    </row>
    <row r="75" spans="1:10" ht="12.75">
      <c r="A75" s="250" t="s">
        <v>163</v>
      </c>
      <c r="B75" s="251"/>
      <c r="C75" s="252" t="s">
        <v>170</v>
      </c>
      <c r="D75" s="253" t="s">
        <v>795</v>
      </c>
      <c r="E75" s="254" t="s">
        <v>796</v>
      </c>
      <c r="F75" s="255" t="s">
        <v>682</v>
      </c>
      <c r="G75" s="256"/>
      <c r="H75" s="257" t="s">
        <v>797</v>
      </c>
      <c r="I75" s="34"/>
      <c r="J75"/>
    </row>
    <row r="76" spans="1:10" ht="12.75">
      <c r="A76" s="243" t="s">
        <v>798</v>
      </c>
      <c r="B76" s="244">
        <v>54</v>
      </c>
      <c r="C76" s="245" t="s">
        <v>556</v>
      </c>
      <c r="D76" s="246" t="s">
        <v>799</v>
      </c>
      <c r="E76" s="247" t="s">
        <v>800</v>
      </c>
      <c r="F76" s="248" t="s">
        <v>801</v>
      </c>
      <c r="G76" s="249"/>
      <c r="H76" s="242" t="s">
        <v>802</v>
      </c>
      <c r="I76" s="34"/>
      <c r="J76"/>
    </row>
    <row r="77" spans="1:10" ht="12.75">
      <c r="A77" s="250" t="s">
        <v>138</v>
      </c>
      <c r="B77" s="251"/>
      <c r="C77" s="252" t="s">
        <v>140</v>
      </c>
      <c r="D77" s="253" t="s">
        <v>803</v>
      </c>
      <c r="E77" s="254" t="s">
        <v>804</v>
      </c>
      <c r="F77" s="255" t="s">
        <v>805</v>
      </c>
      <c r="G77" s="256"/>
      <c r="H77" s="257" t="s">
        <v>806</v>
      </c>
      <c r="I77" s="34"/>
      <c r="J77"/>
    </row>
    <row r="78" spans="1:10" ht="12.75">
      <c r="A78" s="243" t="s">
        <v>807</v>
      </c>
      <c r="B78" s="244">
        <v>26</v>
      </c>
      <c r="C78" s="245" t="s">
        <v>531</v>
      </c>
      <c r="D78" s="246" t="s">
        <v>691</v>
      </c>
      <c r="E78" s="247" t="s">
        <v>692</v>
      </c>
      <c r="F78" s="248" t="s">
        <v>668</v>
      </c>
      <c r="G78" s="249"/>
      <c r="H78" s="242" t="s">
        <v>693</v>
      </c>
      <c r="I78" s="34"/>
      <c r="J78"/>
    </row>
    <row r="79" spans="1:10" ht="12.75">
      <c r="A79" s="250" t="s">
        <v>165</v>
      </c>
      <c r="B79" s="251"/>
      <c r="C79" s="252" t="s">
        <v>231</v>
      </c>
      <c r="D79" s="253" t="s">
        <v>808</v>
      </c>
      <c r="E79" s="254" t="s">
        <v>809</v>
      </c>
      <c r="F79" s="255" t="s">
        <v>810</v>
      </c>
      <c r="G79" s="256"/>
      <c r="H79" s="257" t="s">
        <v>695</v>
      </c>
      <c r="I79" s="34"/>
      <c r="J79"/>
    </row>
    <row r="80" spans="1:10" ht="12.75">
      <c r="A80" s="243" t="s">
        <v>811</v>
      </c>
      <c r="B80" s="244">
        <v>24</v>
      </c>
      <c r="C80" s="245" t="s">
        <v>529</v>
      </c>
      <c r="D80" s="246" t="s">
        <v>696</v>
      </c>
      <c r="E80" s="247" t="s">
        <v>697</v>
      </c>
      <c r="F80" s="248" t="s">
        <v>680</v>
      </c>
      <c r="G80" s="249"/>
      <c r="H80" s="242" t="s">
        <v>698</v>
      </c>
      <c r="I80" s="34"/>
      <c r="J80"/>
    </row>
    <row r="81" spans="1:10" ht="12.75">
      <c r="A81" s="250" t="s">
        <v>165</v>
      </c>
      <c r="B81" s="251"/>
      <c r="C81" s="252" t="s">
        <v>231</v>
      </c>
      <c r="D81" s="253" t="s">
        <v>812</v>
      </c>
      <c r="E81" s="254" t="s">
        <v>813</v>
      </c>
      <c r="F81" s="255" t="s">
        <v>814</v>
      </c>
      <c r="G81" s="256"/>
      <c r="H81" s="257" t="s">
        <v>699</v>
      </c>
      <c r="I81" s="34"/>
      <c r="J81"/>
    </row>
    <row r="82" spans="1:10" ht="12.75">
      <c r="A82" s="243" t="s">
        <v>815</v>
      </c>
      <c r="B82" s="244">
        <v>52</v>
      </c>
      <c r="C82" s="245" t="s">
        <v>554</v>
      </c>
      <c r="D82" s="246" t="s">
        <v>782</v>
      </c>
      <c r="E82" s="247" t="s">
        <v>816</v>
      </c>
      <c r="F82" s="248" t="s">
        <v>817</v>
      </c>
      <c r="G82" s="249"/>
      <c r="H82" s="242" t="s">
        <v>818</v>
      </c>
      <c r="I82" s="34"/>
      <c r="J82"/>
    </row>
    <row r="83" spans="1:10" ht="12.75">
      <c r="A83" s="250" t="s">
        <v>138</v>
      </c>
      <c r="B83" s="251"/>
      <c r="C83" s="252" t="s">
        <v>35</v>
      </c>
      <c r="D83" s="253" t="s">
        <v>713</v>
      </c>
      <c r="E83" s="254" t="s">
        <v>819</v>
      </c>
      <c r="F83" s="255" t="s">
        <v>820</v>
      </c>
      <c r="G83" s="256"/>
      <c r="H83" s="257" t="s">
        <v>821</v>
      </c>
      <c r="I83" s="34"/>
      <c r="J83"/>
    </row>
    <row r="84" spans="1:10" ht="12.75">
      <c r="A84" s="243" t="s">
        <v>822</v>
      </c>
      <c r="B84" s="244">
        <v>57</v>
      </c>
      <c r="C84" s="245" t="s">
        <v>558</v>
      </c>
      <c r="D84" s="246" t="s">
        <v>823</v>
      </c>
      <c r="E84" s="247" t="s">
        <v>824</v>
      </c>
      <c r="F84" s="248" t="s">
        <v>825</v>
      </c>
      <c r="G84" s="249"/>
      <c r="H84" s="242" t="s">
        <v>826</v>
      </c>
      <c r="I84" s="34"/>
      <c r="J84"/>
    </row>
    <row r="85" spans="1:10" ht="12.75">
      <c r="A85" s="250" t="s">
        <v>138</v>
      </c>
      <c r="B85" s="251"/>
      <c r="C85" s="252" t="s">
        <v>383</v>
      </c>
      <c r="D85" s="253" t="s">
        <v>827</v>
      </c>
      <c r="E85" s="254" t="s">
        <v>828</v>
      </c>
      <c r="F85" s="255" t="s">
        <v>829</v>
      </c>
      <c r="G85" s="256"/>
      <c r="H85" s="257" t="s">
        <v>830</v>
      </c>
      <c r="I85" s="34"/>
      <c r="J85"/>
    </row>
    <row r="86" spans="1:10" ht="12.75">
      <c r="A86" s="243" t="s">
        <v>831</v>
      </c>
      <c r="B86" s="244">
        <v>58</v>
      </c>
      <c r="C86" s="245" t="s">
        <v>559</v>
      </c>
      <c r="D86" s="246" t="s">
        <v>648</v>
      </c>
      <c r="E86" s="247" t="s">
        <v>832</v>
      </c>
      <c r="F86" s="248" t="s">
        <v>833</v>
      </c>
      <c r="G86" s="249"/>
      <c r="H86" s="242" t="s">
        <v>834</v>
      </c>
      <c r="I86" s="34"/>
      <c r="J86"/>
    </row>
    <row r="87" spans="1:10" ht="12.75">
      <c r="A87" s="250" t="s">
        <v>138</v>
      </c>
      <c r="B87" s="251"/>
      <c r="C87" s="252" t="s">
        <v>39</v>
      </c>
      <c r="D87" s="253" t="s">
        <v>835</v>
      </c>
      <c r="E87" s="254" t="s">
        <v>836</v>
      </c>
      <c r="F87" s="255" t="s">
        <v>835</v>
      </c>
      <c r="G87" s="256"/>
      <c r="H87" s="257" t="s">
        <v>837</v>
      </c>
      <c r="I87" s="34"/>
      <c r="J87"/>
    </row>
    <row r="88" spans="1:10" ht="12.75">
      <c r="A88" s="243" t="s">
        <v>838</v>
      </c>
      <c r="B88" s="244">
        <v>21</v>
      </c>
      <c r="C88" s="245" t="s">
        <v>526</v>
      </c>
      <c r="D88" s="246" t="s">
        <v>700</v>
      </c>
      <c r="E88" s="247" t="s">
        <v>701</v>
      </c>
      <c r="F88" s="248" t="s">
        <v>702</v>
      </c>
      <c r="G88" s="249"/>
      <c r="H88" s="242" t="s">
        <v>703</v>
      </c>
      <c r="I88" s="34"/>
      <c r="J88"/>
    </row>
    <row r="89" spans="1:10" ht="12.75">
      <c r="A89" s="250" t="s">
        <v>165</v>
      </c>
      <c r="B89" s="251"/>
      <c r="C89" s="252" t="s">
        <v>231</v>
      </c>
      <c r="D89" s="253" t="s">
        <v>839</v>
      </c>
      <c r="E89" s="254" t="s">
        <v>840</v>
      </c>
      <c r="F89" s="255" t="s">
        <v>841</v>
      </c>
      <c r="G89" s="256"/>
      <c r="H89" s="257" t="s">
        <v>705</v>
      </c>
      <c r="I89" s="34"/>
      <c r="J89"/>
    </row>
    <row r="90" spans="1:10" ht="12.75">
      <c r="A90" s="243" t="s">
        <v>842</v>
      </c>
      <c r="B90" s="244">
        <v>56</v>
      </c>
      <c r="C90" s="245" t="s">
        <v>557</v>
      </c>
      <c r="D90" s="246" t="s">
        <v>624</v>
      </c>
      <c r="E90" s="247" t="s">
        <v>843</v>
      </c>
      <c r="F90" s="248" t="s">
        <v>844</v>
      </c>
      <c r="G90" s="249"/>
      <c r="H90" s="242" t="s">
        <v>845</v>
      </c>
      <c r="I90" s="34"/>
      <c r="J90"/>
    </row>
    <row r="91" spans="1:10" ht="12.75">
      <c r="A91" s="250" t="s">
        <v>138</v>
      </c>
      <c r="B91" s="251"/>
      <c r="C91" s="252" t="s">
        <v>140</v>
      </c>
      <c r="D91" s="253" t="s">
        <v>650</v>
      </c>
      <c r="E91" s="254" t="s">
        <v>846</v>
      </c>
      <c r="F91" s="255" t="s">
        <v>847</v>
      </c>
      <c r="G91" s="256"/>
      <c r="H91" s="257" t="s">
        <v>848</v>
      </c>
      <c r="I91" s="34"/>
      <c r="J91"/>
    </row>
    <row r="92" spans="1:10" ht="12.75">
      <c r="A92" s="243" t="s">
        <v>849</v>
      </c>
      <c r="B92" s="244">
        <v>49</v>
      </c>
      <c r="C92" s="245" t="s">
        <v>551</v>
      </c>
      <c r="D92" s="246" t="s">
        <v>850</v>
      </c>
      <c r="E92" s="247" t="s">
        <v>851</v>
      </c>
      <c r="F92" s="248" t="s">
        <v>852</v>
      </c>
      <c r="G92" s="249"/>
      <c r="H92" s="242" t="s">
        <v>853</v>
      </c>
      <c r="I92" s="34"/>
      <c r="J92"/>
    </row>
    <row r="93" spans="1:10" ht="12.75">
      <c r="A93" s="250" t="s">
        <v>138</v>
      </c>
      <c r="B93" s="251"/>
      <c r="C93" s="252" t="s">
        <v>140</v>
      </c>
      <c r="D93" s="253" t="s">
        <v>805</v>
      </c>
      <c r="E93" s="254" t="s">
        <v>805</v>
      </c>
      <c r="F93" s="255" t="s">
        <v>854</v>
      </c>
      <c r="G93" s="256"/>
      <c r="H93" s="257" t="s">
        <v>855</v>
      </c>
      <c r="I93" s="34"/>
      <c r="J93"/>
    </row>
    <row r="94" spans="1:10" ht="12.75">
      <c r="A94" s="243" t="s">
        <v>856</v>
      </c>
      <c r="B94" s="244">
        <v>65</v>
      </c>
      <c r="C94" s="245" t="s">
        <v>564</v>
      </c>
      <c r="D94" s="246" t="s">
        <v>857</v>
      </c>
      <c r="E94" s="247" t="s">
        <v>858</v>
      </c>
      <c r="F94" s="248" t="s">
        <v>859</v>
      </c>
      <c r="G94" s="249"/>
      <c r="H94" s="242" t="s">
        <v>860</v>
      </c>
      <c r="I94" s="34"/>
      <c r="J94"/>
    </row>
    <row r="95" spans="1:10" ht="12.75">
      <c r="A95" s="250" t="s">
        <v>266</v>
      </c>
      <c r="B95" s="251"/>
      <c r="C95" s="252" t="s">
        <v>394</v>
      </c>
      <c r="D95" s="253" t="s">
        <v>861</v>
      </c>
      <c r="E95" s="254" t="s">
        <v>862</v>
      </c>
      <c r="F95" s="255" t="s">
        <v>863</v>
      </c>
      <c r="G95" s="256"/>
      <c r="H95" s="257" t="s">
        <v>864</v>
      </c>
      <c r="I95" s="34"/>
      <c r="J95"/>
    </row>
    <row r="96" spans="1:10" ht="12.75">
      <c r="A96" s="243" t="s">
        <v>865</v>
      </c>
      <c r="B96" s="244">
        <v>60</v>
      </c>
      <c r="C96" s="245" t="s">
        <v>561</v>
      </c>
      <c r="D96" s="246" t="s">
        <v>866</v>
      </c>
      <c r="E96" s="247" t="s">
        <v>867</v>
      </c>
      <c r="F96" s="248" t="s">
        <v>868</v>
      </c>
      <c r="G96" s="249"/>
      <c r="H96" s="242" t="s">
        <v>869</v>
      </c>
      <c r="I96" s="34"/>
      <c r="J96"/>
    </row>
    <row r="97" spans="1:10" ht="12.75">
      <c r="A97" s="250" t="s">
        <v>163</v>
      </c>
      <c r="B97" s="251"/>
      <c r="C97" s="252" t="s">
        <v>170</v>
      </c>
      <c r="D97" s="253" t="s">
        <v>870</v>
      </c>
      <c r="E97" s="254" t="s">
        <v>790</v>
      </c>
      <c r="F97" s="255" t="s">
        <v>871</v>
      </c>
      <c r="G97" s="256"/>
      <c r="H97" s="257" t="s">
        <v>872</v>
      </c>
      <c r="I97" s="34"/>
      <c r="J97"/>
    </row>
    <row r="98" spans="1:10" ht="12.75">
      <c r="A98" s="243" t="s">
        <v>873</v>
      </c>
      <c r="B98" s="244">
        <v>68</v>
      </c>
      <c r="C98" s="245" t="s">
        <v>567</v>
      </c>
      <c r="D98" s="246" t="s">
        <v>874</v>
      </c>
      <c r="E98" s="247" t="s">
        <v>875</v>
      </c>
      <c r="F98" s="248" t="s">
        <v>876</v>
      </c>
      <c r="G98" s="249"/>
      <c r="H98" s="242" t="s">
        <v>877</v>
      </c>
      <c r="I98" s="34"/>
      <c r="J98"/>
    </row>
    <row r="99" spans="1:10" ht="12.75">
      <c r="A99" s="250" t="s">
        <v>266</v>
      </c>
      <c r="B99" s="251"/>
      <c r="C99" s="252" t="s">
        <v>394</v>
      </c>
      <c r="D99" s="253" t="s">
        <v>878</v>
      </c>
      <c r="E99" s="254" t="s">
        <v>879</v>
      </c>
      <c r="F99" s="255" t="s">
        <v>880</v>
      </c>
      <c r="G99" s="256"/>
      <c r="H99" s="257" t="s">
        <v>881</v>
      </c>
      <c r="I99" s="34"/>
      <c r="J99"/>
    </row>
    <row r="100" spans="1:10" ht="12.75">
      <c r="A100" s="243" t="s">
        <v>882</v>
      </c>
      <c r="B100" s="244">
        <v>67</v>
      </c>
      <c r="C100" s="245" t="s">
        <v>566</v>
      </c>
      <c r="D100" s="246" t="s">
        <v>883</v>
      </c>
      <c r="E100" s="247" t="s">
        <v>884</v>
      </c>
      <c r="F100" s="248" t="s">
        <v>859</v>
      </c>
      <c r="G100" s="249"/>
      <c r="H100" s="242" t="s">
        <v>885</v>
      </c>
      <c r="I100" s="34"/>
      <c r="J100"/>
    </row>
    <row r="101" spans="1:10" ht="12.75">
      <c r="A101" s="250" t="s">
        <v>266</v>
      </c>
      <c r="B101" s="251"/>
      <c r="C101" s="252" t="s">
        <v>394</v>
      </c>
      <c r="D101" s="253" t="s">
        <v>886</v>
      </c>
      <c r="E101" s="254" t="s">
        <v>887</v>
      </c>
      <c r="F101" s="255" t="s">
        <v>863</v>
      </c>
      <c r="G101" s="256"/>
      <c r="H101" s="257" t="s">
        <v>888</v>
      </c>
      <c r="I101" s="34"/>
      <c r="J101"/>
    </row>
    <row r="102" spans="1:10" ht="12.75">
      <c r="A102" s="243" t="s">
        <v>889</v>
      </c>
      <c r="B102" s="244">
        <v>64</v>
      </c>
      <c r="C102" s="245" t="s">
        <v>563</v>
      </c>
      <c r="D102" s="246" t="s">
        <v>890</v>
      </c>
      <c r="E102" s="247" t="s">
        <v>891</v>
      </c>
      <c r="F102" s="248" t="s">
        <v>799</v>
      </c>
      <c r="G102" s="249"/>
      <c r="H102" s="242" t="s">
        <v>892</v>
      </c>
      <c r="I102" s="34"/>
      <c r="J102"/>
    </row>
    <row r="103" spans="1:10" ht="12.75">
      <c r="A103" s="250" t="s">
        <v>138</v>
      </c>
      <c r="B103" s="251"/>
      <c r="C103" s="252" t="s">
        <v>393</v>
      </c>
      <c r="D103" s="253" t="s">
        <v>893</v>
      </c>
      <c r="E103" s="254" t="s">
        <v>894</v>
      </c>
      <c r="F103" s="255" t="s">
        <v>895</v>
      </c>
      <c r="G103" s="256"/>
      <c r="H103" s="257" t="s">
        <v>896</v>
      </c>
      <c r="I103" s="34"/>
      <c r="J103"/>
    </row>
    <row r="104" spans="1:10" ht="12.75">
      <c r="A104" s="243" t="s">
        <v>897</v>
      </c>
      <c r="B104" s="244">
        <v>71</v>
      </c>
      <c r="C104" s="245" t="s">
        <v>570</v>
      </c>
      <c r="D104" s="246" t="s">
        <v>898</v>
      </c>
      <c r="E104" s="247" t="s">
        <v>899</v>
      </c>
      <c r="F104" s="248" t="s">
        <v>900</v>
      </c>
      <c r="G104" s="249"/>
      <c r="H104" s="242" t="s">
        <v>901</v>
      </c>
      <c r="I104" s="34"/>
      <c r="J104"/>
    </row>
    <row r="105" spans="1:10" ht="12.75">
      <c r="A105" s="250" t="s">
        <v>266</v>
      </c>
      <c r="B105" s="251"/>
      <c r="C105" s="252" t="s">
        <v>394</v>
      </c>
      <c r="D105" s="253" t="s">
        <v>902</v>
      </c>
      <c r="E105" s="254" t="s">
        <v>903</v>
      </c>
      <c r="F105" s="255" t="s">
        <v>904</v>
      </c>
      <c r="G105" s="256"/>
      <c r="H105" s="257" t="s">
        <v>905</v>
      </c>
      <c r="I105" s="34"/>
      <c r="J105"/>
    </row>
    <row r="106" spans="1:10" ht="12.75">
      <c r="A106" s="243" t="s">
        <v>906</v>
      </c>
      <c r="B106" s="244">
        <v>63</v>
      </c>
      <c r="C106" s="245" t="s">
        <v>562</v>
      </c>
      <c r="D106" s="246" t="s">
        <v>907</v>
      </c>
      <c r="E106" s="247" t="s">
        <v>908</v>
      </c>
      <c r="F106" s="248" t="s">
        <v>874</v>
      </c>
      <c r="G106" s="249"/>
      <c r="H106" s="242" t="s">
        <v>909</v>
      </c>
      <c r="I106" s="34"/>
      <c r="J106"/>
    </row>
    <row r="107" spans="1:10" ht="12.75">
      <c r="A107" s="250" t="s">
        <v>163</v>
      </c>
      <c r="B107" s="251"/>
      <c r="C107" s="252" t="s">
        <v>390</v>
      </c>
      <c r="D107" s="253" t="s">
        <v>910</v>
      </c>
      <c r="E107" s="254" t="s">
        <v>911</v>
      </c>
      <c r="F107" s="255" t="s">
        <v>912</v>
      </c>
      <c r="G107" s="256"/>
      <c r="H107" s="257" t="s">
        <v>913</v>
      </c>
      <c r="I107" s="34"/>
      <c r="J107"/>
    </row>
    <row r="108" spans="1:10" ht="12.75">
      <c r="A108" s="243" t="s">
        <v>914</v>
      </c>
      <c r="B108" s="244">
        <v>69</v>
      </c>
      <c r="C108" s="245" t="s">
        <v>568</v>
      </c>
      <c r="D108" s="246" t="s">
        <v>915</v>
      </c>
      <c r="E108" s="247" t="s">
        <v>916</v>
      </c>
      <c r="F108" s="248" t="s">
        <v>917</v>
      </c>
      <c r="G108" s="249"/>
      <c r="H108" s="242" t="s">
        <v>918</v>
      </c>
      <c r="I108" s="34"/>
      <c r="J108"/>
    </row>
    <row r="109" spans="1:10" ht="12.75">
      <c r="A109" s="250" t="s">
        <v>266</v>
      </c>
      <c r="B109" s="251"/>
      <c r="C109" s="252" t="s">
        <v>397</v>
      </c>
      <c r="D109" s="253" t="s">
        <v>919</v>
      </c>
      <c r="E109" s="254" t="s">
        <v>920</v>
      </c>
      <c r="F109" s="255" t="s">
        <v>921</v>
      </c>
      <c r="G109" s="256"/>
      <c r="H109" s="257" t="s">
        <v>922</v>
      </c>
      <c r="I109" s="34"/>
      <c r="J109"/>
    </row>
    <row r="110" spans="1:10" ht="12.75">
      <c r="A110" s="243" t="s">
        <v>923</v>
      </c>
      <c r="B110" s="244">
        <v>70</v>
      </c>
      <c r="C110" s="245" t="s">
        <v>569</v>
      </c>
      <c r="D110" s="246" t="s">
        <v>924</v>
      </c>
      <c r="E110" s="247" t="s">
        <v>925</v>
      </c>
      <c r="F110" s="248" t="s">
        <v>926</v>
      </c>
      <c r="G110" s="249"/>
      <c r="H110" s="242" t="s">
        <v>927</v>
      </c>
      <c r="I110" s="34"/>
      <c r="J110"/>
    </row>
    <row r="111" spans="1:10" ht="12.75">
      <c r="A111" s="250" t="s">
        <v>266</v>
      </c>
      <c r="B111" s="251"/>
      <c r="C111" s="252" t="s">
        <v>394</v>
      </c>
      <c r="D111" s="253" t="s">
        <v>928</v>
      </c>
      <c r="E111" s="254" t="s">
        <v>929</v>
      </c>
      <c r="F111" s="255" t="s">
        <v>930</v>
      </c>
      <c r="G111" s="256"/>
      <c r="H111" s="257" t="s">
        <v>931</v>
      </c>
      <c r="I111" s="34"/>
      <c r="J111"/>
    </row>
    <row r="112" spans="1:10" ht="12.75">
      <c r="A112" s="243" t="s">
        <v>932</v>
      </c>
      <c r="B112" s="244">
        <v>72</v>
      </c>
      <c r="C112" s="245" t="s">
        <v>571</v>
      </c>
      <c r="D112" s="246" t="s">
        <v>933</v>
      </c>
      <c r="E112" s="247" t="s">
        <v>698</v>
      </c>
      <c r="F112" s="248" t="s">
        <v>934</v>
      </c>
      <c r="G112" s="249"/>
      <c r="H112" s="242" t="s">
        <v>1157</v>
      </c>
      <c r="I112" s="34"/>
      <c r="J112"/>
    </row>
    <row r="113" spans="1:10" ht="12.75">
      <c r="A113" s="250" t="s">
        <v>266</v>
      </c>
      <c r="B113" s="251"/>
      <c r="C113" s="252" t="s">
        <v>400</v>
      </c>
      <c r="D113" s="253" t="s">
        <v>935</v>
      </c>
      <c r="E113" s="254" t="s">
        <v>965</v>
      </c>
      <c r="F113" s="255" t="s">
        <v>936</v>
      </c>
      <c r="G113" s="256"/>
      <c r="H113" s="257" t="s">
        <v>1158</v>
      </c>
      <c r="I113" s="34"/>
      <c r="J113"/>
    </row>
    <row r="114" spans="1:10" ht="12.75">
      <c r="A114" s="243" t="s">
        <v>937</v>
      </c>
      <c r="B114" s="244">
        <v>35</v>
      </c>
      <c r="C114" s="245" t="s">
        <v>540</v>
      </c>
      <c r="D114" s="246" t="s">
        <v>619</v>
      </c>
      <c r="E114" s="247" t="s">
        <v>706</v>
      </c>
      <c r="F114" s="248" t="s">
        <v>500</v>
      </c>
      <c r="G114" s="249"/>
      <c r="H114" s="242" t="s">
        <v>707</v>
      </c>
      <c r="I114" s="34"/>
      <c r="J114"/>
    </row>
    <row r="115" spans="1:10" ht="12.75">
      <c r="A115" s="250" t="s">
        <v>163</v>
      </c>
      <c r="B115" s="251"/>
      <c r="C115" s="252" t="s">
        <v>362</v>
      </c>
      <c r="D115" s="253" t="s">
        <v>938</v>
      </c>
      <c r="E115" s="254" t="s">
        <v>966</v>
      </c>
      <c r="F115" s="255" t="s">
        <v>724</v>
      </c>
      <c r="G115" s="256"/>
      <c r="H115" s="257" t="s">
        <v>708</v>
      </c>
      <c r="I115" s="34"/>
      <c r="J115"/>
    </row>
    <row r="116" spans="1:10" ht="12.75">
      <c r="A116" s="243" t="s">
        <v>939</v>
      </c>
      <c r="B116" s="244">
        <v>74</v>
      </c>
      <c r="C116" s="245" t="s">
        <v>536</v>
      </c>
      <c r="D116" s="246" t="s">
        <v>940</v>
      </c>
      <c r="E116" s="247" t="s">
        <v>941</v>
      </c>
      <c r="F116" s="248" t="s">
        <v>942</v>
      </c>
      <c r="G116" s="249"/>
      <c r="H116" s="242" t="s">
        <v>943</v>
      </c>
      <c r="I116" s="34"/>
      <c r="J116"/>
    </row>
    <row r="117" spans="1:10" ht="12.75">
      <c r="A117" s="250" t="s">
        <v>266</v>
      </c>
      <c r="B117" s="251"/>
      <c r="C117" s="252" t="s">
        <v>394</v>
      </c>
      <c r="D117" s="253" t="s">
        <v>944</v>
      </c>
      <c r="E117" s="254" t="s">
        <v>967</v>
      </c>
      <c r="F117" s="255" t="s">
        <v>945</v>
      </c>
      <c r="G117" s="256"/>
      <c r="H117" s="257" t="s">
        <v>946</v>
      </c>
      <c r="I117" s="34"/>
      <c r="J117"/>
    </row>
    <row r="118" spans="1:10" ht="12.75">
      <c r="A118" s="243" t="s">
        <v>968</v>
      </c>
      <c r="B118" s="244">
        <v>12</v>
      </c>
      <c r="C118" s="245" t="s">
        <v>518</v>
      </c>
      <c r="D118" s="246" t="s">
        <v>574</v>
      </c>
      <c r="E118" s="247" t="s">
        <v>969</v>
      </c>
      <c r="F118" s="248" t="s">
        <v>970</v>
      </c>
      <c r="G118" s="249"/>
      <c r="H118" s="242" t="s">
        <v>971</v>
      </c>
      <c r="I118" s="34"/>
      <c r="J118"/>
    </row>
    <row r="119" spans="1:10" ht="12.75">
      <c r="A119" s="250" t="s">
        <v>107</v>
      </c>
      <c r="B119" s="251"/>
      <c r="C119" s="252" t="s">
        <v>338</v>
      </c>
      <c r="D119" s="253" t="s">
        <v>676</v>
      </c>
      <c r="E119" s="254" t="s">
        <v>861</v>
      </c>
      <c r="F119" s="255" t="s">
        <v>972</v>
      </c>
      <c r="G119" s="256"/>
      <c r="H119" s="257" t="s">
        <v>973</v>
      </c>
      <c r="I119" s="34"/>
      <c r="J119"/>
    </row>
    <row r="120" spans="1:10" ht="12.75">
      <c r="A120" s="243" t="s">
        <v>974</v>
      </c>
      <c r="B120" s="244">
        <v>44</v>
      </c>
      <c r="C120" s="245" t="s">
        <v>547</v>
      </c>
      <c r="D120" s="246" t="s">
        <v>956</v>
      </c>
      <c r="E120" s="247" t="s">
        <v>975</v>
      </c>
      <c r="F120" s="248" t="s">
        <v>976</v>
      </c>
      <c r="G120" s="249"/>
      <c r="H120" s="242" t="s">
        <v>977</v>
      </c>
      <c r="I120" s="34"/>
      <c r="J120"/>
    </row>
    <row r="121" spans="1:10" ht="12.75">
      <c r="A121" s="250" t="s">
        <v>138</v>
      </c>
      <c r="B121" s="251"/>
      <c r="C121" s="252" t="s">
        <v>367</v>
      </c>
      <c r="D121" s="253" t="s">
        <v>957</v>
      </c>
      <c r="E121" s="254" t="s">
        <v>978</v>
      </c>
      <c r="F121" s="255" t="s">
        <v>979</v>
      </c>
      <c r="G121" s="256"/>
      <c r="H121" s="257" t="s">
        <v>980</v>
      </c>
      <c r="I121" s="34"/>
      <c r="J121"/>
    </row>
    <row r="122" spans="1:10" ht="12.75">
      <c r="A122" s="243" t="s">
        <v>981</v>
      </c>
      <c r="B122" s="244">
        <v>66</v>
      </c>
      <c r="C122" s="245" t="s">
        <v>565</v>
      </c>
      <c r="D122" s="246" t="s">
        <v>900</v>
      </c>
      <c r="E122" s="247" t="s">
        <v>982</v>
      </c>
      <c r="F122" s="248" t="s">
        <v>983</v>
      </c>
      <c r="G122" s="249"/>
      <c r="H122" s="242" t="s">
        <v>984</v>
      </c>
      <c r="I122" s="34"/>
      <c r="J122"/>
    </row>
    <row r="123" spans="1:10" ht="12.75">
      <c r="A123" s="250" t="s">
        <v>266</v>
      </c>
      <c r="B123" s="251"/>
      <c r="C123" s="252" t="s">
        <v>394</v>
      </c>
      <c r="D123" s="253" t="s">
        <v>958</v>
      </c>
      <c r="E123" s="254" t="s">
        <v>985</v>
      </c>
      <c r="F123" s="255" t="s">
        <v>986</v>
      </c>
      <c r="G123" s="256"/>
      <c r="H123" s="257" t="s">
        <v>987</v>
      </c>
      <c r="I123" s="34"/>
      <c r="J123"/>
    </row>
    <row r="124" spans="1:10" ht="12.75">
      <c r="A124" s="243" t="s">
        <v>988</v>
      </c>
      <c r="B124" s="244">
        <v>28</v>
      </c>
      <c r="C124" s="245" t="s">
        <v>533</v>
      </c>
      <c r="D124" s="246" t="s">
        <v>702</v>
      </c>
      <c r="E124" s="247" t="s">
        <v>709</v>
      </c>
      <c r="F124" s="248" t="s">
        <v>657</v>
      </c>
      <c r="G124" s="249"/>
      <c r="H124" s="242" t="s">
        <v>710</v>
      </c>
      <c r="I124" s="34"/>
      <c r="J124"/>
    </row>
    <row r="125" spans="1:10" ht="12.75">
      <c r="A125" s="250" t="s">
        <v>165</v>
      </c>
      <c r="B125" s="251"/>
      <c r="C125" s="252" t="s">
        <v>167</v>
      </c>
      <c r="D125" s="253" t="s">
        <v>947</v>
      </c>
      <c r="E125" s="254" t="s">
        <v>989</v>
      </c>
      <c r="F125" s="255" t="s">
        <v>948</v>
      </c>
      <c r="G125" s="256"/>
      <c r="H125" s="257" t="s">
        <v>712</v>
      </c>
      <c r="I125" s="34"/>
      <c r="J125"/>
    </row>
    <row r="126" spans="1:10" ht="12.75">
      <c r="A126" s="243" t="s">
        <v>990</v>
      </c>
      <c r="B126" s="244">
        <v>4</v>
      </c>
      <c r="C126" s="245" t="s">
        <v>512</v>
      </c>
      <c r="D126" s="246" t="s">
        <v>513</v>
      </c>
      <c r="E126" s="247" t="s">
        <v>514</v>
      </c>
      <c r="F126" s="248" t="s">
        <v>515</v>
      </c>
      <c r="G126" s="249"/>
      <c r="H126" s="242" t="s">
        <v>516</v>
      </c>
      <c r="I126" s="34"/>
      <c r="J126"/>
    </row>
    <row r="127" spans="1:10" ht="12.75">
      <c r="A127" s="250" t="s">
        <v>123</v>
      </c>
      <c r="B127" s="251"/>
      <c r="C127" s="252" t="s">
        <v>2</v>
      </c>
      <c r="D127" s="253" t="s">
        <v>504</v>
      </c>
      <c r="E127" s="254" t="s">
        <v>991</v>
      </c>
      <c r="F127" s="255" t="s">
        <v>643</v>
      </c>
      <c r="G127" s="256"/>
      <c r="H127" s="257" t="s">
        <v>517</v>
      </c>
      <c r="I127" s="34"/>
      <c r="J127"/>
    </row>
    <row r="128" spans="1:10" ht="12.75">
      <c r="A128" s="243" t="s">
        <v>992</v>
      </c>
      <c r="B128" s="244">
        <v>50</v>
      </c>
      <c r="C128" s="245" t="s">
        <v>552</v>
      </c>
      <c r="D128" s="246" t="s">
        <v>993</v>
      </c>
      <c r="E128" s="247" t="s">
        <v>975</v>
      </c>
      <c r="F128" s="248" t="s">
        <v>976</v>
      </c>
      <c r="G128" s="249"/>
      <c r="H128" s="242" t="s">
        <v>994</v>
      </c>
      <c r="I128" s="34"/>
      <c r="J128"/>
    </row>
    <row r="129" spans="1:10" ht="12.75">
      <c r="A129" s="250" t="s">
        <v>138</v>
      </c>
      <c r="B129" s="251"/>
      <c r="C129" s="252" t="s">
        <v>140</v>
      </c>
      <c r="D129" s="253" t="s">
        <v>995</v>
      </c>
      <c r="E129" s="254" t="s">
        <v>978</v>
      </c>
      <c r="F129" s="255" t="s">
        <v>979</v>
      </c>
      <c r="G129" s="256"/>
      <c r="H129" s="257" t="s">
        <v>996</v>
      </c>
      <c r="I129" s="34"/>
      <c r="J129"/>
    </row>
    <row r="130" spans="1:10" ht="12.75">
      <c r="A130" s="243" t="s">
        <v>997</v>
      </c>
      <c r="B130" s="244">
        <v>59</v>
      </c>
      <c r="C130" s="245" t="s">
        <v>560</v>
      </c>
      <c r="D130" s="246" t="s">
        <v>1000</v>
      </c>
      <c r="E130" s="247" t="s">
        <v>1001</v>
      </c>
      <c r="F130" s="248" t="s">
        <v>1002</v>
      </c>
      <c r="G130" s="249"/>
      <c r="H130" s="242" t="s">
        <v>1003</v>
      </c>
      <c r="I130" s="34"/>
      <c r="J130"/>
    </row>
    <row r="131" spans="1:10" ht="12.75">
      <c r="A131" s="250" t="s">
        <v>165</v>
      </c>
      <c r="B131" s="251"/>
      <c r="C131" s="252" t="s">
        <v>385</v>
      </c>
      <c r="D131" s="253" t="s">
        <v>1004</v>
      </c>
      <c r="E131" s="254" t="s">
        <v>1005</v>
      </c>
      <c r="F131" s="255" t="s">
        <v>1006</v>
      </c>
      <c r="G131" s="256"/>
      <c r="H131" s="257" t="s">
        <v>1007</v>
      </c>
      <c r="I131" s="34"/>
      <c r="J131"/>
    </row>
    <row r="132" spans="1:10" ht="12.75">
      <c r="A132" s="243" t="s">
        <v>999</v>
      </c>
      <c r="B132" s="244">
        <v>51</v>
      </c>
      <c r="C132" s="245" t="s">
        <v>553</v>
      </c>
      <c r="D132" s="246" t="s">
        <v>949</v>
      </c>
      <c r="E132" s="247" t="s">
        <v>964</v>
      </c>
      <c r="F132" s="248" t="s">
        <v>950</v>
      </c>
      <c r="G132" s="249" t="s">
        <v>1162</v>
      </c>
      <c r="H132" s="242" t="s">
        <v>1163</v>
      </c>
      <c r="I132" s="34"/>
      <c r="J132"/>
    </row>
    <row r="133" spans="1:10" ht="12.75">
      <c r="A133" s="250" t="s">
        <v>165</v>
      </c>
      <c r="B133" s="251"/>
      <c r="C133" s="252" t="s">
        <v>167</v>
      </c>
      <c r="D133" s="253" t="s">
        <v>951</v>
      </c>
      <c r="E133" s="254" t="s">
        <v>998</v>
      </c>
      <c r="F133" s="255" t="s">
        <v>929</v>
      </c>
      <c r="G133" s="256"/>
      <c r="H133" s="257" t="s">
        <v>1164</v>
      </c>
      <c r="I133" s="34"/>
      <c r="J133"/>
    </row>
    <row r="134" spans="1:10" ht="12.75">
      <c r="A134" s="243" t="s">
        <v>1008</v>
      </c>
      <c r="B134" s="244">
        <v>34</v>
      </c>
      <c r="C134" s="245" t="s">
        <v>539</v>
      </c>
      <c r="D134" s="246" t="s">
        <v>657</v>
      </c>
      <c r="E134" s="247" t="s">
        <v>1081</v>
      </c>
      <c r="F134" s="248" t="s">
        <v>952</v>
      </c>
      <c r="G134" s="249" t="s">
        <v>953</v>
      </c>
      <c r="H134" s="242" t="s">
        <v>1082</v>
      </c>
      <c r="I134" s="34"/>
      <c r="J134"/>
    </row>
    <row r="135" spans="1:10" ht="12.75">
      <c r="A135" s="250" t="s">
        <v>138</v>
      </c>
      <c r="B135" s="251"/>
      <c r="C135" s="252" t="s">
        <v>140</v>
      </c>
      <c r="D135" s="253" t="s">
        <v>954</v>
      </c>
      <c r="E135" s="254" t="s">
        <v>1009</v>
      </c>
      <c r="F135" s="255" t="s">
        <v>955</v>
      </c>
      <c r="G135" s="256"/>
      <c r="H135" s="257" t="s">
        <v>1083</v>
      </c>
      <c r="I135" s="34"/>
      <c r="J135"/>
    </row>
    <row r="136" spans="1:10" ht="12.75">
      <c r="A136" s="243"/>
      <c r="B136" s="244">
        <v>25</v>
      </c>
      <c r="C136" s="245" t="s">
        <v>530</v>
      </c>
      <c r="D136" s="246" t="s">
        <v>714</v>
      </c>
      <c r="E136" s="247" t="s">
        <v>715</v>
      </c>
      <c r="F136" s="248"/>
      <c r="G136" s="258" t="s">
        <v>716</v>
      </c>
      <c r="H136" s="259"/>
      <c r="I136" s="34"/>
      <c r="J136"/>
    </row>
    <row r="137" spans="1:10" ht="12.75">
      <c r="A137" s="250" t="s">
        <v>165</v>
      </c>
      <c r="B137" s="251"/>
      <c r="C137" s="252" t="s">
        <v>356</v>
      </c>
      <c r="D137" s="253" t="s">
        <v>613</v>
      </c>
      <c r="E137" s="254" t="s">
        <v>694</v>
      </c>
      <c r="F137" s="255"/>
      <c r="G137" s="260"/>
      <c r="H137" s="261"/>
      <c r="I137" s="34"/>
      <c r="J137"/>
    </row>
  </sheetData>
  <sheetProtection/>
  <mergeCells count="4">
    <mergeCell ref="D6:F6"/>
    <mergeCell ref="A2:H2"/>
    <mergeCell ref="A3:H3"/>
    <mergeCell ref="A4:H4"/>
  </mergeCells>
  <printOptions horizontalCentered="1"/>
  <pageMargins left="0" right="0" top="0" bottom="0" header="0" footer="0"/>
  <pageSetup horizontalDpi="360" verticalDpi="360" orientation="portrait" paperSize="9" r:id="rId1"/>
  <rowBreaks count="2" manualBreakCount="2">
    <brk id="65" max="7" man="1"/>
    <brk id="12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zoomScalePageLayoutView="0" workbookViewId="0" topLeftCell="A91">
      <selection activeCell="A134" sqref="A134"/>
    </sheetView>
  </sheetViews>
  <sheetFormatPr defaultColWidth="9.140625" defaultRowHeight="12.75"/>
  <cols>
    <col min="1" max="1" width="7.140625" style="30" customWidth="1"/>
    <col min="2" max="2" width="4.28125" style="149" customWidth="1"/>
    <col min="3" max="3" width="23.421875" style="30" customWidth="1"/>
    <col min="4" max="13" width="6.7109375" style="90" customWidth="1"/>
    <col min="14" max="14" width="6.7109375" style="30" customWidth="1"/>
    <col min="15" max="15" width="14.00390625" style="30" customWidth="1"/>
    <col min="16" max="16" width="3.57421875" style="30" customWidth="1"/>
    <col min="17" max="17" width="10.28125" style="78" customWidth="1"/>
    <col min="18" max="18" width="10.28125" style="0" customWidth="1"/>
    <col min="19" max="19" width="11.00390625" style="0" bestFit="1" customWidth="1"/>
  </cols>
  <sheetData>
    <row r="1" spans="1:18" ht="6.75" customHeight="1">
      <c r="A1" s="38"/>
      <c r="B1" s="79"/>
      <c r="C1" s="37"/>
      <c r="D1" s="79"/>
      <c r="E1" s="79"/>
      <c r="F1" s="79"/>
      <c r="G1" s="79"/>
      <c r="H1" s="79"/>
      <c r="I1" s="79"/>
      <c r="J1" s="79"/>
      <c r="K1" s="79"/>
      <c r="L1" s="79"/>
      <c r="M1" s="79"/>
      <c r="N1" s="37"/>
      <c r="O1" s="37"/>
      <c r="Q1" s="111"/>
      <c r="R1" s="107"/>
    </row>
    <row r="2" spans="1:18" ht="15">
      <c r="A2" s="291" t="str">
        <f>Startlist!A1</f>
        <v>Paide Ralli 2022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Q2" s="111"/>
      <c r="R2" s="107"/>
    </row>
    <row r="3" spans="1:18" ht="15">
      <c r="A3" s="291" t="str">
        <f>Startlist!$A2</f>
        <v>16.-17. september 2022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Q3" s="111"/>
      <c r="R3" s="107"/>
    </row>
    <row r="4" spans="1:18" ht="15">
      <c r="A4" s="291" t="str">
        <f>Startlist!$A3</f>
        <v>Paide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Q4" s="111"/>
      <c r="R4" s="107"/>
    </row>
    <row r="5" spans="1:18" ht="13.5" customHeight="1">
      <c r="A5" s="115" t="s">
        <v>47</v>
      </c>
      <c r="B5" s="146"/>
      <c r="C5" s="29"/>
      <c r="D5" s="80"/>
      <c r="E5" s="80"/>
      <c r="F5" s="80"/>
      <c r="G5" s="80"/>
      <c r="H5" s="80"/>
      <c r="I5" s="80"/>
      <c r="J5" s="80"/>
      <c r="K5" s="80"/>
      <c r="L5" s="80"/>
      <c r="M5" s="80"/>
      <c r="N5" s="29"/>
      <c r="O5" s="114"/>
      <c r="Q5" s="111"/>
      <c r="R5" s="107"/>
    </row>
    <row r="6" spans="1:18" ht="12.75">
      <c r="A6" s="24" t="s">
        <v>57</v>
      </c>
      <c r="B6" s="147" t="s">
        <v>58</v>
      </c>
      <c r="C6" s="20" t="s">
        <v>59</v>
      </c>
      <c r="D6" s="288" t="s">
        <v>82</v>
      </c>
      <c r="E6" s="289"/>
      <c r="F6" s="289"/>
      <c r="G6" s="289"/>
      <c r="H6" s="289"/>
      <c r="I6" s="289"/>
      <c r="J6" s="289"/>
      <c r="K6" s="289"/>
      <c r="L6" s="289"/>
      <c r="M6" s="290"/>
      <c r="N6" s="19" t="s">
        <v>67</v>
      </c>
      <c r="O6" s="19" t="s">
        <v>77</v>
      </c>
      <c r="Q6" s="121"/>
      <c r="R6" s="121"/>
    </row>
    <row r="7" spans="1:18" ht="12.75">
      <c r="A7" s="23" t="s">
        <v>79</v>
      </c>
      <c r="B7" s="148"/>
      <c r="C7" s="21" t="s">
        <v>55</v>
      </c>
      <c r="D7" s="81" t="s">
        <v>60</v>
      </c>
      <c r="E7" s="82" t="s">
        <v>61</v>
      </c>
      <c r="F7" s="82" t="s">
        <v>62</v>
      </c>
      <c r="G7" s="82" t="s">
        <v>63</v>
      </c>
      <c r="H7" s="82" t="s">
        <v>64</v>
      </c>
      <c r="I7" s="82" t="s">
        <v>65</v>
      </c>
      <c r="J7" s="82" t="s">
        <v>103</v>
      </c>
      <c r="K7" s="82" t="s">
        <v>215</v>
      </c>
      <c r="L7" s="82" t="s">
        <v>216</v>
      </c>
      <c r="M7" s="83">
        <v>10</v>
      </c>
      <c r="N7" s="22"/>
      <c r="O7" s="23" t="s">
        <v>78</v>
      </c>
      <c r="Q7" s="111"/>
      <c r="R7" s="107"/>
    </row>
    <row r="8" spans="1:21" ht="12.75">
      <c r="A8" s="45" t="s">
        <v>429</v>
      </c>
      <c r="B8" s="51">
        <v>1</v>
      </c>
      <c r="C8" s="46" t="s">
        <v>430</v>
      </c>
      <c r="D8" s="84" t="s">
        <v>431</v>
      </c>
      <c r="E8" s="85" t="s">
        <v>432</v>
      </c>
      <c r="F8" s="85" t="s">
        <v>433</v>
      </c>
      <c r="G8" s="85" t="s">
        <v>1168</v>
      </c>
      <c r="H8" s="85" t="s">
        <v>1292</v>
      </c>
      <c r="I8" s="85" t="s">
        <v>1293</v>
      </c>
      <c r="J8" s="85" t="s">
        <v>1294</v>
      </c>
      <c r="K8" s="85" t="s">
        <v>1555</v>
      </c>
      <c r="L8" s="85" t="s">
        <v>1556</v>
      </c>
      <c r="M8" s="86" t="s">
        <v>1557</v>
      </c>
      <c r="N8" s="40"/>
      <c r="O8" s="41" t="s">
        <v>1558</v>
      </c>
      <c r="P8" s="34"/>
      <c r="Q8" s="121"/>
      <c r="R8" s="121"/>
      <c r="U8" s="120"/>
    </row>
    <row r="9" spans="1:18" ht="12.75">
      <c r="A9" s="42" t="s">
        <v>108</v>
      </c>
      <c r="B9" s="47"/>
      <c r="C9" s="48" t="s">
        <v>282</v>
      </c>
      <c r="D9" s="87" t="s">
        <v>435</v>
      </c>
      <c r="E9" s="88" t="s">
        <v>436</v>
      </c>
      <c r="F9" s="88" t="s">
        <v>435</v>
      </c>
      <c r="G9" s="88" t="s">
        <v>436</v>
      </c>
      <c r="H9" s="88" t="s">
        <v>436</v>
      </c>
      <c r="I9" s="88" t="s">
        <v>436</v>
      </c>
      <c r="J9" s="88" t="s">
        <v>436</v>
      </c>
      <c r="K9" s="88" t="s">
        <v>436</v>
      </c>
      <c r="L9" s="88" t="s">
        <v>436</v>
      </c>
      <c r="M9" s="89" t="s">
        <v>436</v>
      </c>
      <c r="N9" s="49"/>
      <c r="O9" s="50" t="s">
        <v>437</v>
      </c>
      <c r="P9" s="34"/>
      <c r="Q9"/>
      <c r="R9" s="120"/>
    </row>
    <row r="10" spans="1:18" ht="12.75">
      <c r="A10" s="45" t="s">
        <v>438</v>
      </c>
      <c r="B10" s="51">
        <v>3</v>
      </c>
      <c r="C10" s="46" t="s">
        <v>439</v>
      </c>
      <c r="D10" s="84" t="s">
        <v>440</v>
      </c>
      <c r="E10" s="85" t="s">
        <v>441</v>
      </c>
      <c r="F10" s="85" t="s">
        <v>442</v>
      </c>
      <c r="G10" s="85" t="s">
        <v>1170</v>
      </c>
      <c r="H10" s="85" t="s">
        <v>1298</v>
      </c>
      <c r="I10" s="85" t="s">
        <v>1299</v>
      </c>
      <c r="J10" s="85" t="s">
        <v>1300</v>
      </c>
      <c r="K10" s="85" t="s">
        <v>1479</v>
      </c>
      <c r="L10" s="85" t="s">
        <v>1559</v>
      </c>
      <c r="M10" s="86" t="s">
        <v>1560</v>
      </c>
      <c r="N10" s="40"/>
      <c r="O10" s="41" t="s">
        <v>1561</v>
      </c>
      <c r="P10" s="34"/>
      <c r="Q10" s="120"/>
      <c r="R10" s="120"/>
    </row>
    <row r="11" spans="1:17" ht="12.75">
      <c r="A11" s="42" t="s">
        <v>123</v>
      </c>
      <c r="B11" s="47"/>
      <c r="C11" s="48" t="s">
        <v>292</v>
      </c>
      <c r="D11" s="87" t="s">
        <v>436</v>
      </c>
      <c r="E11" s="88" t="s">
        <v>435</v>
      </c>
      <c r="F11" s="88" t="s">
        <v>444</v>
      </c>
      <c r="G11" s="88" t="s">
        <v>452</v>
      </c>
      <c r="H11" s="88" t="s">
        <v>452</v>
      </c>
      <c r="I11" s="88" t="s">
        <v>452</v>
      </c>
      <c r="J11" s="88" t="s">
        <v>452</v>
      </c>
      <c r="K11" s="88" t="s">
        <v>435</v>
      </c>
      <c r="L11" s="88" t="s">
        <v>452</v>
      </c>
      <c r="M11" s="89" t="s">
        <v>452</v>
      </c>
      <c r="N11" s="49"/>
      <c r="O11" s="50" t="s">
        <v>1562</v>
      </c>
      <c r="P11" s="34"/>
      <c r="Q11"/>
    </row>
    <row r="12" spans="1:17" ht="12.75">
      <c r="A12" s="45" t="s">
        <v>446</v>
      </c>
      <c r="B12" s="51">
        <v>6</v>
      </c>
      <c r="C12" s="46" t="s">
        <v>447</v>
      </c>
      <c r="D12" s="84" t="s">
        <v>448</v>
      </c>
      <c r="E12" s="85" t="s">
        <v>449</v>
      </c>
      <c r="F12" s="85" t="s">
        <v>450</v>
      </c>
      <c r="G12" s="85" t="s">
        <v>1169</v>
      </c>
      <c r="H12" s="85" t="s">
        <v>1295</v>
      </c>
      <c r="I12" s="85" t="s">
        <v>1296</v>
      </c>
      <c r="J12" s="85" t="s">
        <v>1297</v>
      </c>
      <c r="K12" s="85" t="s">
        <v>1563</v>
      </c>
      <c r="L12" s="85" t="s">
        <v>1564</v>
      </c>
      <c r="M12" s="86" t="s">
        <v>1565</v>
      </c>
      <c r="N12" s="40" t="s">
        <v>491</v>
      </c>
      <c r="O12" s="41" t="s">
        <v>1566</v>
      </c>
      <c r="P12" s="34"/>
      <c r="Q12" s="119"/>
    </row>
    <row r="13" spans="1:19" ht="12.75">
      <c r="A13" s="42" t="s">
        <v>123</v>
      </c>
      <c r="B13" s="47"/>
      <c r="C13" s="48" t="s">
        <v>128</v>
      </c>
      <c r="D13" s="87" t="s">
        <v>452</v>
      </c>
      <c r="E13" s="88" t="s">
        <v>452</v>
      </c>
      <c r="F13" s="88" t="s">
        <v>453</v>
      </c>
      <c r="G13" s="88" t="s">
        <v>435</v>
      </c>
      <c r="H13" s="88" t="s">
        <v>435</v>
      </c>
      <c r="I13" s="88" t="s">
        <v>435</v>
      </c>
      <c r="J13" s="88" t="s">
        <v>435</v>
      </c>
      <c r="K13" s="88" t="s">
        <v>452</v>
      </c>
      <c r="L13" s="88" t="s">
        <v>435</v>
      </c>
      <c r="M13" s="89" t="s">
        <v>435</v>
      </c>
      <c r="N13" s="49"/>
      <c r="O13" s="50" t="s">
        <v>1567</v>
      </c>
      <c r="P13" s="34"/>
      <c r="Q13" s="119"/>
      <c r="S13" s="116"/>
    </row>
    <row r="14" spans="1:19" ht="12.75">
      <c r="A14" s="45" t="s">
        <v>1171</v>
      </c>
      <c r="B14" s="51">
        <v>10</v>
      </c>
      <c r="C14" s="46" t="s">
        <v>475</v>
      </c>
      <c r="D14" s="84" t="s">
        <v>476</v>
      </c>
      <c r="E14" s="85" t="s">
        <v>477</v>
      </c>
      <c r="F14" s="85" t="s">
        <v>478</v>
      </c>
      <c r="G14" s="85" t="s">
        <v>1175</v>
      </c>
      <c r="H14" s="85" t="s">
        <v>1307</v>
      </c>
      <c r="I14" s="85" t="s">
        <v>1308</v>
      </c>
      <c r="J14" s="85" t="s">
        <v>1306</v>
      </c>
      <c r="K14" s="85" t="s">
        <v>1568</v>
      </c>
      <c r="L14" s="85" t="s">
        <v>1569</v>
      </c>
      <c r="M14" s="86" t="s">
        <v>1570</v>
      </c>
      <c r="N14" s="40"/>
      <c r="O14" s="41" t="s">
        <v>1571</v>
      </c>
      <c r="P14" s="34"/>
      <c r="Q14"/>
      <c r="S14" s="116"/>
    </row>
    <row r="15" spans="1:17" ht="12.75">
      <c r="A15" s="42" t="s">
        <v>198</v>
      </c>
      <c r="B15" s="47"/>
      <c r="C15" s="48" t="s">
        <v>8</v>
      </c>
      <c r="D15" s="87" t="s">
        <v>480</v>
      </c>
      <c r="E15" s="88" t="s">
        <v>481</v>
      </c>
      <c r="F15" s="88" t="s">
        <v>436</v>
      </c>
      <c r="G15" s="88" t="s">
        <v>481</v>
      </c>
      <c r="H15" s="88" t="s">
        <v>490</v>
      </c>
      <c r="I15" s="88" t="s">
        <v>600</v>
      </c>
      <c r="J15" s="88" t="s">
        <v>582</v>
      </c>
      <c r="K15" s="88" t="s">
        <v>490</v>
      </c>
      <c r="L15" s="88" t="s">
        <v>490</v>
      </c>
      <c r="M15" s="89" t="s">
        <v>490</v>
      </c>
      <c r="N15" s="49"/>
      <c r="O15" s="50" t="s">
        <v>1572</v>
      </c>
      <c r="P15" s="34"/>
      <c r="Q15"/>
    </row>
    <row r="16" spans="1:21" ht="12.75">
      <c r="A16" s="45" t="s">
        <v>1573</v>
      </c>
      <c r="B16" s="51">
        <v>30</v>
      </c>
      <c r="C16" s="46" t="s">
        <v>535</v>
      </c>
      <c r="D16" s="84" t="s">
        <v>577</v>
      </c>
      <c r="E16" s="85" t="s">
        <v>578</v>
      </c>
      <c r="F16" s="85" t="s">
        <v>579</v>
      </c>
      <c r="G16" s="85" t="s">
        <v>1176</v>
      </c>
      <c r="H16" s="85" t="s">
        <v>1309</v>
      </c>
      <c r="I16" s="85" t="s">
        <v>1310</v>
      </c>
      <c r="J16" s="85" t="s">
        <v>1311</v>
      </c>
      <c r="K16" s="85" t="s">
        <v>1574</v>
      </c>
      <c r="L16" s="85" t="s">
        <v>1575</v>
      </c>
      <c r="M16" s="86" t="s">
        <v>1576</v>
      </c>
      <c r="N16" s="40"/>
      <c r="O16" s="41" t="s">
        <v>1577</v>
      </c>
      <c r="P16" s="34"/>
      <c r="Q16"/>
      <c r="S16" s="120"/>
      <c r="U16" s="120"/>
    </row>
    <row r="17" spans="1:17" ht="12.75">
      <c r="A17" s="42" t="s">
        <v>138</v>
      </c>
      <c r="B17" s="47"/>
      <c r="C17" s="48" t="s">
        <v>140</v>
      </c>
      <c r="D17" s="87" t="s">
        <v>634</v>
      </c>
      <c r="E17" s="88" t="s">
        <v>582</v>
      </c>
      <c r="F17" s="88" t="s">
        <v>718</v>
      </c>
      <c r="G17" s="88" t="s">
        <v>480</v>
      </c>
      <c r="H17" s="88" t="s">
        <v>589</v>
      </c>
      <c r="I17" s="88" t="s">
        <v>613</v>
      </c>
      <c r="J17" s="88" t="s">
        <v>590</v>
      </c>
      <c r="K17" s="88" t="s">
        <v>582</v>
      </c>
      <c r="L17" s="88" t="s">
        <v>589</v>
      </c>
      <c r="M17" s="89" t="s">
        <v>589</v>
      </c>
      <c r="N17" s="49"/>
      <c r="O17" s="50" t="s">
        <v>1578</v>
      </c>
      <c r="P17" s="34"/>
      <c r="Q17"/>
    </row>
    <row r="18" spans="1:17" ht="12.75">
      <c r="A18" s="45" t="s">
        <v>474</v>
      </c>
      <c r="B18" s="51">
        <v>20</v>
      </c>
      <c r="C18" s="46" t="s">
        <v>525</v>
      </c>
      <c r="D18" s="84" t="s">
        <v>585</v>
      </c>
      <c r="E18" s="85" t="s">
        <v>586</v>
      </c>
      <c r="F18" s="85" t="s">
        <v>457</v>
      </c>
      <c r="G18" s="85" t="s">
        <v>1177</v>
      </c>
      <c r="H18" s="85" t="s">
        <v>1336</v>
      </c>
      <c r="I18" s="85" t="s">
        <v>1337</v>
      </c>
      <c r="J18" s="85" t="s">
        <v>1338</v>
      </c>
      <c r="K18" s="85" t="s">
        <v>1336</v>
      </c>
      <c r="L18" s="85" t="s">
        <v>1579</v>
      </c>
      <c r="M18" s="86" t="s">
        <v>1580</v>
      </c>
      <c r="N18" s="40"/>
      <c r="O18" s="41" t="s">
        <v>1581</v>
      </c>
      <c r="P18" s="34"/>
      <c r="Q18"/>
    </row>
    <row r="19" spans="1:19" ht="12.75">
      <c r="A19" s="42" t="s">
        <v>115</v>
      </c>
      <c r="B19" s="47"/>
      <c r="C19" s="48" t="s">
        <v>116</v>
      </c>
      <c r="D19" s="87" t="s">
        <v>718</v>
      </c>
      <c r="E19" s="88" t="s">
        <v>589</v>
      </c>
      <c r="F19" s="88" t="s">
        <v>613</v>
      </c>
      <c r="G19" s="88" t="s">
        <v>589</v>
      </c>
      <c r="H19" s="88" t="s">
        <v>613</v>
      </c>
      <c r="I19" s="88" t="s">
        <v>589</v>
      </c>
      <c r="J19" s="88" t="s">
        <v>613</v>
      </c>
      <c r="K19" s="88" t="s">
        <v>589</v>
      </c>
      <c r="L19" s="88" t="s">
        <v>480</v>
      </c>
      <c r="M19" s="89" t="s">
        <v>480</v>
      </c>
      <c r="N19" s="49"/>
      <c r="O19" s="50" t="s">
        <v>1582</v>
      </c>
      <c r="P19" s="34"/>
      <c r="Q19"/>
      <c r="S19" s="120"/>
    </row>
    <row r="20" spans="1:19" ht="12.75">
      <c r="A20" s="45" t="s">
        <v>483</v>
      </c>
      <c r="B20" s="51">
        <v>37</v>
      </c>
      <c r="C20" s="46" t="s">
        <v>542</v>
      </c>
      <c r="D20" s="84" t="s">
        <v>585</v>
      </c>
      <c r="E20" s="85" t="s">
        <v>604</v>
      </c>
      <c r="F20" s="85" t="s">
        <v>515</v>
      </c>
      <c r="G20" s="85" t="s">
        <v>1192</v>
      </c>
      <c r="H20" s="85" t="s">
        <v>1339</v>
      </c>
      <c r="I20" s="85" t="s">
        <v>1340</v>
      </c>
      <c r="J20" s="85" t="s">
        <v>1341</v>
      </c>
      <c r="K20" s="85" t="s">
        <v>1625</v>
      </c>
      <c r="L20" s="85" t="s">
        <v>1626</v>
      </c>
      <c r="M20" s="86" t="s">
        <v>1627</v>
      </c>
      <c r="N20" s="40"/>
      <c r="O20" s="41" t="s">
        <v>1628</v>
      </c>
      <c r="P20" s="34"/>
      <c r="Q20"/>
      <c r="S20" s="120"/>
    </row>
    <row r="21" spans="1:19" ht="12.75">
      <c r="A21" s="42" t="s">
        <v>163</v>
      </c>
      <c r="B21" s="47"/>
      <c r="C21" s="48" t="s">
        <v>170</v>
      </c>
      <c r="D21" s="87" t="s">
        <v>721</v>
      </c>
      <c r="E21" s="88" t="s">
        <v>606</v>
      </c>
      <c r="F21" s="88" t="s">
        <v>722</v>
      </c>
      <c r="G21" s="88" t="s">
        <v>600</v>
      </c>
      <c r="H21" s="88" t="s">
        <v>1342</v>
      </c>
      <c r="I21" s="88" t="s">
        <v>1343</v>
      </c>
      <c r="J21" s="88" t="s">
        <v>480</v>
      </c>
      <c r="K21" s="88" t="s">
        <v>1707</v>
      </c>
      <c r="L21" s="88" t="s">
        <v>481</v>
      </c>
      <c r="M21" s="89" t="s">
        <v>600</v>
      </c>
      <c r="N21" s="49"/>
      <c r="O21" s="50" t="s">
        <v>1629</v>
      </c>
      <c r="P21" s="34"/>
      <c r="Q21"/>
      <c r="S21" s="120"/>
    </row>
    <row r="22" spans="1:17" ht="12.75">
      <c r="A22" s="45" t="s">
        <v>1630</v>
      </c>
      <c r="B22" s="51">
        <v>9</v>
      </c>
      <c r="C22" s="46" t="s">
        <v>506</v>
      </c>
      <c r="D22" s="84" t="s">
        <v>507</v>
      </c>
      <c r="E22" s="85" t="s">
        <v>508</v>
      </c>
      <c r="F22" s="85" t="s">
        <v>509</v>
      </c>
      <c r="G22" s="85" t="s">
        <v>1179</v>
      </c>
      <c r="H22" s="85" t="s">
        <v>1312</v>
      </c>
      <c r="I22" s="85" t="s">
        <v>1313</v>
      </c>
      <c r="J22" s="85" t="s">
        <v>1314</v>
      </c>
      <c r="K22" s="85" t="s">
        <v>1583</v>
      </c>
      <c r="L22" s="85" t="s">
        <v>1584</v>
      </c>
      <c r="M22" s="86" t="s">
        <v>1585</v>
      </c>
      <c r="N22" s="40"/>
      <c r="O22" s="41" t="s">
        <v>1586</v>
      </c>
      <c r="P22" s="34"/>
      <c r="Q22"/>
    </row>
    <row r="23" spans="1:17" ht="12.75">
      <c r="A23" s="42" t="s">
        <v>123</v>
      </c>
      <c r="B23" s="47"/>
      <c r="C23" s="48" t="s">
        <v>291</v>
      </c>
      <c r="D23" s="87" t="s">
        <v>726</v>
      </c>
      <c r="E23" s="88" t="s">
        <v>644</v>
      </c>
      <c r="F23" s="88" t="s">
        <v>727</v>
      </c>
      <c r="G23" s="88" t="s">
        <v>1193</v>
      </c>
      <c r="H23" s="88" t="s">
        <v>720</v>
      </c>
      <c r="I23" s="88" t="s">
        <v>1174</v>
      </c>
      <c r="J23" s="88" t="s">
        <v>593</v>
      </c>
      <c r="K23" s="88" t="s">
        <v>1193</v>
      </c>
      <c r="L23" s="88" t="s">
        <v>593</v>
      </c>
      <c r="M23" s="89" t="s">
        <v>1174</v>
      </c>
      <c r="N23" s="49"/>
      <c r="O23" s="50" t="s">
        <v>1587</v>
      </c>
      <c r="P23" s="34"/>
      <c r="Q23"/>
    </row>
    <row r="24" spans="1:17" ht="12.75">
      <c r="A24" s="45" t="s">
        <v>1631</v>
      </c>
      <c r="B24" s="51">
        <v>32</v>
      </c>
      <c r="C24" s="46" t="s">
        <v>537</v>
      </c>
      <c r="D24" s="84" t="s">
        <v>597</v>
      </c>
      <c r="E24" s="85" t="s">
        <v>598</v>
      </c>
      <c r="F24" s="85" t="s">
        <v>579</v>
      </c>
      <c r="G24" s="85" t="s">
        <v>1179</v>
      </c>
      <c r="H24" s="85" t="s">
        <v>1312</v>
      </c>
      <c r="I24" s="85" t="s">
        <v>1344</v>
      </c>
      <c r="J24" s="85" t="s">
        <v>1345</v>
      </c>
      <c r="K24" s="85" t="s">
        <v>1583</v>
      </c>
      <c r="L24" s="85" t="s">
        <v>1632</v>
      </c>
      <c r="M24" s="86" t="s">
        <v>1633</v>
      </c>
      <c r="N24" s="40"/>
      <c r="O24" s="41" t="s">
        <v>1634</v>
      </c>
      <c r="P24" s="34"/>
      <c r="Q24"/>
    </row>
    <row r="25" spans="1:17" ht="12.75">
      <c r="A25" s="42" t="s">
        <v>138</v>
      </c>
      <c r="B25" s="47"/>
      <c r="C25" s="48" t="s">
        <v>143</v>
      </c>
      <c r="D25" s="87" t="s">
        <v>575</v>
      </c>
      <c r="E25" s="88" t="s">
        <v>601</v>
      </c>
      <c r="F25" s="88" t="s">
        <v>718</v>
      </c>
      <c r="G25" s="88" t="s">
        <v>575</v>
      </c>
      <c r="H25" s="88" t="s">
        <v>1346</v>
      </c>
      <c r="I25" s="88" t="s">
        <v>588</v>
      </c>
      <c r="J25" s="88" t="s">
        <v>718</v>
      </c>
      <c r="K25" s="88" t="s">
        <v>575</v>
      </c>
      <c r="L25" s="88" t="s">
        <v>717</v>
      </c>
      <c r="M25" s="89" t="s">
        <v>581</v>
      </c>
      <c r="N25" s="49"/>
      <c r="O25" s="50" t="s">
        <v>1635</v>
      </c>
      <c r="P25" s="34"/>
      <c r="Q25"/>
    </row>
    <row r="26" spans="1:17" ht="12.75">
      <c r="A26" s="45" t="s">
        <v>1191</v>
      </c>
      <c r="B26" s="51">
        <v>19</v>
      </c>
      <c r="C26" s="46" t="s">
        <v>524</v>
      </c>
      <c r="D26" s="84" t="s">
        <v>609</v>
      </c>
      <c r="E26" s="85" t="s">
        <v>610</v>
      </c>
      <c r="F26" s="85" t="s">
        <v>611</v>
      </c>
      <c r="G26" s="85" t="s">
        <v>1183</v>
      </c>
      <c r="H26" s="85" t="s">
        <v>1354</v>
      </c>
      <c r="I26" s="85" t="s">
        <v>1355</v>
      </c>
      <c r="J26" s="85" t="s">
        <v>1356</v>
      </c>
      <c r="K26" s="85" t="s">
        <v>1588</v>
      </c>
      <c r="L26" s="85" t="s">
        <v>1589</v>
      </c>
      <c r="M26" s="86" t="s">
        <v>1590</v>
      </c>
      <c r="N26" s="40"/>
      <c r="O26" s="41" t="s">
        <v>1591</v>
      </c>
      <c r="P26" s="34"/>
      <c r="Q26"/>
    </row>
    <row r="27" spans="1:17" ht="12.75">
      <c r="A27" s="42" t="s">
        <v>115</v>
      </c>
      <c r="B27" s="47"/>
      <c r="C27" s="48" t="s">
        <v>347</v>
      </c>
      <c r="D27" s="87" t="s">
        <v>606</v>
      </c>
      <c r="E27" s="88" t="s">
        <v>614</v>
      </c>
      <c r="F27" s="88" t="s">
        <v>717</v>
      </c>
      <c r="G27" s="88" t="s">
        <v>736</v>
      </c>
      <c r="H27" s="88" t="s">
        <v>718</v>
      </c>
      <c r="I27" s="88" t="s">
        <v>718</v>
      </c>
      <c r="J27" s="88" t="s">
        <v>1197</v>
      </c>
      <c r="K27" s="88" t="s">
        <v>1346</v>
      </c>
      <c r="L27" s="88" t="s">
        <v>575</v>
      </c>
      <c r="M27" s="89" t="s">
        <v>1606</v>
      </c>
      <c r="N27" s="49"/>
      <c r="O27" s="50" t="s">
        <v>1592</v>
      </c>
      <c r="P27" s="34"/>
      <c r="Q27"/>
    </row>
    <row r="28" spans="1:17" ht="12.75">
      <c r="A28" s="45" t="s">
        <v>1347</v>
      </c>
      <c r="B28" s="51">
        <v>11</v>
      </c>
      <c r="C28" s="46" t="s">
        <v>499</v>
      </c>
      <c r="D28" s="84" t="s">
        <v>500</v>
      </c>
      <c r="E28" s="85" t="s">
        <v>501</v>
      </c>
      <c r="F28" s="85" t="s">
        <v>502</v>
      </c>
      <c r="G28" s="85" t="s">
        <v>598</v>
      </c>
      <c r="H28" s="85" t="s">
        <v>1315</v>
      </c>
      <c r="I28" s="85" t="s">
        <v>1316</v>
      </c>
      <c r="J28" s="85" t="s">
        <v>1317</v>
      </c>
      <c r="K28" s="85" t="s">
        <v>1593</v>
      </c>
      <c r="L28" s="85" t="s">
        <v>1594</v>
      </c>
      <c r="M28" s="86" t="s">
        <v>1595</v>
      </c>
      <c r="N28" s="40"/>
      <c r="O28" s="41" t="s">
        <v>1596</v>
      </c>
      <c r="P28" s="34"/>
      <c r="Q28"/>
    </row>
    <row r="29" spans="1:17" ht="12.75">
      <c r="A29" s="42" t="s">
        <v>123</v>
      </c>
      <c r="B29" s="47"/>
      <c r="C29" s="48" t="s">
        <v>128</v>
      </c>
      <c r="D29" s="87" t="s">
        <v>719</v>
      </c>
      <c r="E29" s="88" t="s">
        <v>595</v>
      </c>
      <c r="F29" s="88" t="s">
        <v>720</v>
      </c>
      <c r="G29" s="88" t="s">
        <v>1195</v>
      </c>
      <c r="H29" s="88" t="s">
        <v>643</v>
      </c>
      <c r="I29" s="88" t="s">
        <v>1348</v>
      </c>
      <c r="J29" s="88" t="s">
        <v>1349</v>
      </c>
      <c r="K29" s="88" t="s">
        <v>1708</v>
      </c>
      <c r="L29" s="88" t="s">
        <v>1708</v>
      </c>
      <c r="M29" s="89" t="s">
        <v>1597</v>
      </c>
      <c r="N29" s="49"/>
      <c r="O29" s="50" t="s">
        <v>1598</v>
      </c>
      <c r="P29" s="34"/>
      <c r="Q29"/>
    </row>
    <row r="30" spans="1:17" ht="12.75">
      <c r="A30" s="45" t="s">
        <v>1181</v>
      </c>
      <c r="B30" s="51">
        <v>18</v>
      </c>
      <c r="C30" s="46" t="s">
        <v>523</v>
      </c>
      <c r="D30" s="84" t="s">
        <v>630</v>
      </c>
      <c r="E30" s="85" t="s">
        <v>631</v>
      </c>
      <c r="F30" s="85" t="s">
        <v>632</v>
      </c>
      <c r="G30" s="85" t="s">
        <v>1180</v>
      </c>
      <c r="H30" s="85" t="s">
        <v>1350</v>
      </c>
      <c r="I30" s="85" t="s">
        <v>1351</v>
      </c>
      <c r="J30" s="85" t="s">
        <v>1352</v>
      </c>
      <c r="K30" s="85" t="s">
        <v>1324</v>
      </c>
      <c r="L30" s="85" t="s">
        <v>1599</v>
      </c>
      <c r="M30" s="86" t="s">
        <v>1600</v>
      </c>
      <c r="N30" s="40"/>
      <c r="O30" s="41" t="s">
        <v>1601</v>
      </c>
      <c r="P30" s="34"/>
      <c r="Q30"/>
    </row>
    <row r="31" spans="1:17" ht="12.75">
      <c r="A31" s="42" t="s">
        <v>115</v>
      </c>
      <c r="B31" s="47"/>
      <c r="C31" s="48" t="s">
        <v>116</v>
      </c>
      <c r="D31" s="87" t="s">
        <v>724</v>
      </c>
      <c r="E31" s="88" t="s">
        <v>634</v>
      </c>
      <c r="F31" s="88" t="s">
        <v>959</v>
      </c>
      <c r="G31" s="88" t="s">
        <v>722</v>
      </c>
      <c r="H31" s="88" t="s">
        <v>1194</v>
      </c>
      <c r="I31" s="88" t="s">
        <v>1353</v>
      </c>
      <c r="J31" s="88" t="s">
        <v>722</v>
      </c>
      <c r="K31" s="88" t="s">
        <v>1184</v>
      </c>
      <c r="L31" s="88" t="s">
        <v>1184</v>
      </c>
      <c r="M31" s="89" t="s">
        <v>1636</v>
      </c>
      <c r="N31" s="49"/>
      <c r="O31" s="50" t="s">
        <v>1602</v>
      </c>
      <c r="P31" s="34"/>
      <c r="Q31"/>
    </row>
    <row r="32" spans="1:17" ht="12.75">
      <c r="A32" s="45" t="s">
        <v>1638</v>
      </c>
      <c r="B32" s="51">
        <v>36</v>
      </c>
      <c r="C32" s="46" t="s">
        <v>541</v>
      </c>
      <c r="D32" s="84" t="s">
        <v>624</v>
      </c>
      <c r="E32" s="85" t="s">
        <v>625</v>
      </c>
      <c r="F32" s="85" t="s">
        <v>624</v>
      </c>
      <c r="G32" s="85" t="s">
        <v>1196</v>
      </c>
      <c r="H32" s="85" t="s">
        <v>1357</v>
      </c>
      <c r="I32" s="85" t="s">
        <v>1358</v>
      </c>
      <c r="J32" s="85" t="s">
        <v>1359</v>
      </c>
      <c r="K32" s="85" t="s">
        <v>1639</v>
      </c>
      <c r="L32" s="85" t="s">
        <v>1640</v>
      </c>
      <c r="M32" s="86" t="s">
        <v>1641</v>
      </c>
      <c r="N32" s="40"/>
      <c r="O32" s="41" t="s">
        <v>1642</v>
      </c>
      <c r="P32" s="34"/>
      <c r="Q32"/>
    </row>
    <row r="33" spans="1:17" ht="12.75">
      <c r="A33" s="42" t="s">
        <v>138</v>
      </c>
      <c r="B33" s="47"/>
      <c r="C33" s="48" t="s">
        <v>251</v>
      </c>
      <c r="D33" s="87" t="s">
        <v>650</v>
      </c>
      <c r="E33" s="88" t="s">
        <v>627</v>
      </c>
      <c r="F33" s="88" t="s">
        <v>660</v>
      </c>
      <c r="G33" s="88" t="s">
        <v>614</v>
      </c>
      <c r="H33" s="88" t="s">
        <v>1197</v>
      </c>
      <c r="I33" s="88" t="s">
        <v>1194</v>
      </c>
      <c r="J33" s="88" t="s">
        <v>1202</v>
      </c>
      <c r="K33" s="88" t="s">
        <v>634</v>
      </c>
      <c r="L33" s="88" t="s">
        <v>960</v>
      </c>
      <c r="M33" s="89" t="s">
        <v>1643</v>
      </c>
      <c r="N33" s="49"/>
      <c r="O33" s="50" t="s">
        <v>1644</v>
      </c>
      <c r="P33" s="34"/>
      <c r="Q33"/>
    </row>
    <row r="34" spans="1:17" ht="12.75">
      <c r="A34" s="45" t="s">
        <v>608</v>
      </c>
      <c r="B34" s="51">
        <v>33</v>
      </c>
      <c r="C34" s="46" t="s">
        <v>538</v>
      </c>
      <c r="D34" s="84" t="s">
        <v>637</v>
      </c>
      <c r="E34" s="85" t="s">
        <v>638</v>
      </c>
      <c r="F34" s="85" t="s">
        <v>639</v>
      </c>
      <c r="G34" s="85" t="s">
        <v>618</v>
      </c>
      <c r="H34" s="85" t="s">
        <v>1365</v>
      </c>
      <c r="I34" s="85" t="s">
        <v>1366</v>
      </c>
      <c r="J34" s="85" t="s">
        <v>1367</v>
      </c>
      <c r="K34" s="85" t="s">
        <v>1645</v>
      </c>
      <c r="L34" s="85" t="s">
        <v>1646</v>
      </c>
      <c r="M34" s="86" t="s">
        <v>1647</v>
      </c>
      <c r="N34" s="40"/>
      <c r="O34" s="41" t="s">
        <v>1648</v>
      </c>
      <c r="P34" s="34"/>
      <c r="Q34"/>
    </row>
    <row r="35" spans="1:17" ht="12.75">
      <c r="A35" s="42" t="s">
        <v>163</v>
      </c>
      <c r="B35" s="47"/>
      <c r="C35" s="48" t="s">
        <v>170</v>
      </c>
      <c r="D35" s="87" t="s">
        <v>711</v>
      </c>
      <c r="E35" s="88" t="s">
        <v>581</v>
      </c>
      <c r="F35" s="88" t="s">
        <v>725</v>
      </c>
      <c r="G35" s="88" t="s">
        <v>1198</v>
      </c>
      <c r="H35" s="88" t="s">
        <v>1368</v>
      </c>
      <c r="I35" s="88" t="s">
        <v>480</v>
      </c>
      <c r="J35" s="88" t="s">
        <v>1417</v>
      </c>
      <c r="K35" s="88" t="s">
        <v>752</v>
      </c>
      <c r="L35" s="88" t="s">
        <v>601</v>
      </c>
      <c r="M35" s="89" t="s">
        <v>717</v>
      </c>
      <c r="N35" s="49"/>
      <c r="O35" s="50" t="s">
        <v>1649</v>
      </c>
      <c r="P35" s="34"/>
      <c r="Q35"/>
    </row>
    <row r="36" spans="1:17" ht="12.75">
      <c r="A36" s="45" t="s">
        <v>1650</v>
      </c>
      <c r="B36" s="51">
        <v>16</v>
      </c>
      <c r="C36" s="46" t="s">
        <v>521</v>
      </c>
      <c r="D36" s="84" t="s">
        <v>662</v>
      </c>
      <c r="E36" s="85" t="s">
        <v>663</v>
      </c>
      <c r="F36" s="85" t="s">
        <v>507</v>
      </c>
      <c r="G36" s="85" t="s">
        <v>1185</v>
      </c>
      <c r="H36" s="85" t="s">
        <v>1318</v>
      </c>
      <c r="I36" s="85" t="s">
        <v>1319</v>
      </c>
      <c r="J36" s="85" t="s">
        <v>1320</v>
      </c>
      <c r="K36" s="85" t="s">
        <v>1603</v>
      </c>
      <c r="L36" s="85" t="s">
        <v>1472</v>
      </c>
      <c r="M36" s="86" t="s">
        <v>1604</v>
      </c>
      <c r="N36" s="40"/>
      <c r="O36" s="41" t="s">
        <v>1605</v>
      </c>
      <c r="P36" s="34"/>
      <c r="Q36"/>
    </row>
    <row r="37" spans="1:17" ht="12.75">
      <c r="A37" s="42" t="s">
        <v>115</v>
      </c>
      <c r="B37" s="47"/>
      <c r="C37" s="48" t="s">
        <v>116</v>
      </c>
      <c r="D37" s="87" t="s">
        <v>739</v>
      </c>
      <c r="E37" s="88" t="s">
        <v>665</v>
      </c>
      <c r="F37" s="88" t="s">
        <v>960</v>
      </c>
      <c r="G37" s="88" t="s">
        <v>1202</v>
      </c>
      <c r="H37" s="88" t="s">
        <v>683</v>
      </c>
      <c r="I37" s="88" t="s">
        <v>659</v>
      </c>
      <c r="J37" s="88" t="s">
        <v>1369</v>
      </c>
      <c r="K37" s="88" t="s">
        <v>659</v>
      </c>
      <c r="L37" s="88" t="s">
        <v>659</v>
      </c>
      <c r="M37" s="89" t="s">
        <v>1637</v>
      </c>
      <c r="N37" s="49"/>
      <c r="O37" s="50" t="s">
        <v>1607</v>
      </c>
      <c r="P37" s="34"/>
      <c r="Q37"/>
    </row>
    <row r="38" spans="1:17" ht="12.75">
      <c r="A38" s="45" t="s">
        <v>1361</v>
      </c>
      <c r="B38" s="51">
        <v>38</v>
      </c>
      <c r="C38" s="46" t="s">
        <v>543</v>
      </c>
      <c r="D38" s="84" t="s">
        <v>733</v>
      </c>
      <c r="E38" s="85" t="s">
        <v>734</v>
      </c>
      <c r="F38" s="85" t="s">
        <v>574</v>
      </c>
      <c r="G38" s="85" t="s">
        <v>1200</v>
      </c>
      <c r="H38" s="85" t="s">
        <v>1362</v>
      </c>
      <c r="I38" s="85" t="s">
        <v>1363</v>
      </c>
      <c r="J38" s="85" t="s">
        <v>1364</v>
      </c>
      <c r="K38" s="85" t="s">
        <v>1651</v>
      </c>
      <c r="L38" s="85" t="s">
        <v>1652</v>
      </c>
      <c r="M38" s="86" t="s">
        <v>1653</v>
      </c>
      <c r="N38" s="40"/>
      <c r="O38" s="41" t="s">
        <v>1654</v>
      </c>
      <c r="P38" s="34"/>
      <c r="Q38"/>
    </row>
    <row r="39" spans="1:17" ht="12.75">
      <c r="A39" s="42" t="s">
        <v>138</v>
      </c>
      <c r="B39" s="47"/>
      <c r="C39" s="48" t="s">
        <v>25</v>
      </c>
      <c r="D39" s="87" t="s">
        <v>736</v>
      </c>
      <c r="E39" s="88" t="s">
        <v>652</v>
      </c>
      <c r="F39" s="88" t="s">
        <v>736</v>
      </c>
      <c r="G39" s="88" t="s">
        <v>1201</v>
      </c>
      <c r="H39" s="88" t="s">
        <v>652</v>
      </c>
      <c r="I39" s="88" t="s">
        <v>652</v>
      </c>
      <c r="J39" s="88" t="s">
        <v>651</v>
      </c>
      <c r="K39" s="88" t="s">
        <v>959</v>
      </c>
      <c r="L39" s="88" t="s">
        <v>959</v>
      </c>
      <c r="M39" s="89" t="s">
        <v>1198</v>
      </c>
      <c r="N39" s="49"/>
      <c r="O39" s="50" t="s">
        <v>1655</v>
      </c>
      <c r="P39" s="34"/>
      <c r="Q39"/>
    </row>
    <row r="40" spans="1:17" ht="12.75">
      <c r="A40" s="45" t="s">
        <v>1656</v>
      </c>
      <c r="B40" s="51">
        <v>29</v>
      </c>
      <c r="C40" s="46" t="s">
        <v>534</v>
      </c>
      <c r="D40" s="84" t="s">
        <v>672</v>
      </c>
      <c r="E40" s="85" t="s">
        <v>673</v>
      </c>
      <c r="F40" s="85" t="s">
        <v>674</v>
      </c>
      <c r="G40" s="85" t="s">
        <v>1203</v>
      </c>
      <c r="H40" s="85" t="s">
        <v>1370</v>
      </c>
      <c r="I40" s="85" t="s">
        <v>1371</v>
      </c>
      <c r="J40" s="85" t="s">
        <v>1372</v>
      </c>
      <c r="K40" s="85" t="s">
        <v>1657</v>
      </c>
      <c r="L40" s="85" t="s">
        <v>1658</v>
      </c>
      <c r="M40" s="86" t="s">
        <v>1659</v>
      </c>
      <c r="N40" s="40"/>
      <c r="O40" s="41" t="s">
        <v>1660</v>
      </c>
      <c r="P40" s="34"/>
      <c r="Q40"/>
    </row>
    <row r="41" spans="1:17" ht="12.75">
      <c r="A41" s="42" t="s">
        <v>163</v>
      </c>
      <c r="B41" s="47"/>
      <c r="C41" s="48" t="s">
        <v>182</v>
      </c>
      <c r="D41" s="87" t="s">
        <v>752</v>
      </c>
      <c r="E41" s="88" t="s">
        <v>704</v>
      </c>
      <c r="F41" s="88" t="s">
        <v>590</v>
      </c>
      <c r="G41" s="88" t="s">
        <v>651</v>
      </c>
      <c r="H41" s="88" t="s">
        <v>1373</v>
      </c>
      <c r="I41" s="88" t="s">
        <v>1374</v>
      </c>
      <c r="J41" s="88" t="s">
        <v>752</v>
      </c>
      <c r="K41" s="88" t="s">
        <v>1374</v>
      </c>
      <c r="L41" s="88" t="s">
        <v>1643</v>
      </c>
      <c r="M41" s="89" t="s">
        <v>1661</v>
      </c>
      <c r="N41" s="49"/>
      <c r="O41" s="50" t="s">
        <v>1216</v>
      </c>
      <c r="P41" s="34"/>
      <c r="Q41"/>
    </row>
    <row r="42" spans="1:17" ht="12.75">
      <c r="A42" s="45" t="s">
        <v>1662</v>
      </c>
      <c r="B42" s="51">
        <v>15</v>
      </c>
      <c r="C42" s="46" t="s">
        <v>520</v>
      </c>
      <c r="D42" s="84" t="s">
        <v>617</v>
      </c>
      <c r="E42" s="85" t="s">
        <v>618</v>
      </c>
      <c r="F42" s="85" t="s">
        <v>619</v>
      </c>
      <c r="G42" s="85" t="s">
        <v>477</v>
      </c>
      <c r="H42" s="85" t="s">
        <v>1376</v>
      </c>
      <c r="I42" s="85" t="s">
        <v>1377</v>
      </c>
      <c r="J42" s="85" t="s">
        <v>1378</v>
      </c>
      <c r="K42" s="85" t="s">
        <v>1608</v>
      </c>
      <c r="L42" s="85" t="s">
        <v>1609</v>
      </c>
      <c r="M42" s="86" t="s">
        <v>1610</v>
      </c>
      <c r="N42" s="40"/>
      <c r="O42" s="41" t="s">
        <v>1611</v>
      </c>
      <c r="P42" s="34"/>
      <c r="Q42"/>
    </row>
    <row r="43" spans="1:17" ht="12.75">
      <c r="A43" s="42" t="s">
        <v>115</v>
      </c>
      <c r="B43" s="47"/>
      <c r="C43" s="48" t="s">
        <v>116</v>
      </c>
      <c r="D43" s="87" t="s">
        <v>723</v>
      </c>
      <c r="E43" s="88" t="s">
        <v>588</v>
      </c>
      <c r="F43" s="88" t="s">
        <v>689</v>
      </c>
      <c r="G43" s="88" t="s">
        <v>1194</v>
      </c>
      <c r="H43" s="88" t="s">
        <v>614</v>
      </c>
      <c r="I43" s="88" t="s">
        <v>634</v>
      </c>
      <c r="J43" s="88" t="s">
        <v>1449</v>
      </c>
      <c r="K43" s="88" t="s">
        <v>1197</v>
      </c>
      <c r="L43" s="88" t="s">
        <v>1182</v>
      </c>
      <c r="M43" s="89" t="s">
        <v>1663</v>
      </c>
      <c r="N43" s="49"/>
      <c r="O43" s="50" t="s">
        <v>1612</v>
      </c>
      <c r="P43" s="34"/>
      <c r="Q43"/>
    </row>
    <row r="44" spans="1:17" ht="12.75">
      <c r="A44" s="45" t="s">
        <v>1664</v>
      </c>
      <c r="B44" s="51">
        <v>23</v>
      </c>
      <c r="C44" s="46" t="s">
        <v>528</v>
      </c>
      <c r="D44" s="84" t="s">
        <v>678</v>
      </c>
      <c r="E44" s="85" t="s">
        <v>679</v>
      </c>
      <c r="F44" s="85" t="s">
        <v>680</v>
      </c>
      <c r="G44" s="85" t="s">
        <v>1186</v>
      </c>
      <c r="H44" s="85" t="s">
        <v>1321</v>
      </c>
      <c r="I44" s="85" t="s">
        <v>1322</v>
      </c>
      <c r="J44" s="85" t="s">
        <v>1323</v>
      </c>
      <c r="K44" s="85" t="s">
        <v>1613</v>
      </c>
      <c r="L44" s="85" t="s">
        <v>1614</v>
      </c>
      <c r="M44" s="86" t="s">
        <v>1615</v>
      </c>
      <c r="N44" s="40"/>
      <c r="O44" s="41" t="s">
        <v>1616</v>
      </c>
      <c r="P44" s="34"/>
      <c r="Q44"/>
    </row>
    <row r="45" spans="1:17" ht="12.75">
      <c r="A45" s="42" t="s">
        <v>115</v>
      </c>
      <c r="B45" s="47"/>
      <c r="C45" s="48" t="s">
        <v>355</v>
      </c>
      <c r="D45" s="87" t="s">
        <v>762</v>
      </c>
      <c r="E45" s="88" t="s">
        <v>763</v>
      </c>
      <c r="F45" s="88" t="s">
        <v>764</v>
      </c>
      <c r="G45" s="88" t="s">
        <v>1219</v>
      </c>
      <c r="H45" s="88" t="s">
        <v>1201</v>
      </c>
      <c r="I45" s="88" t="s">
        <v>1448</v>
      </c>
      <c r="J45" s="88" t="s">
        <v>1375</v>
      </c>
      <c r="K45" s="88" t="s">
        <v>1201</v>
      </c>
      <c r="L45" s="88" t="s">
        <v>665</v>
      </c>
      <c r="M45" s="89" t="s">
        <v>1665</v>
      </c>
      <c r="N45" s="49"/>
      <c r="O45" s="50" t="s">
        <v>1617</v>
      </c>
      <c r="P45" s="34"/>
      <c r="Q45"/>
    </row>
    <row r="46" spans="1:17" ht="12.75">
      <c r="A46" s="45" t="s">
        <v>1199</v>
      </c>
      <c r="B46" s="51">
        <v>14</v>
      </c>
      <c r="C46" s="46" t="s">
        <v>519</v>
      </c>
      <c r="D46" s="84" t="s">
        <v>624</v>
      </c>
      <c r="E46" s="85" t="s">
        <v>667</v>
      </c>
      <c r="F46" s="85" t="s">
        <v>668</v>
      </c>
      <c r="G46" s="85" t="s">
        <v>1206</v>
      </c>
      <c r="H46" s="85" t="s">
        <v>1380</v>
      </c>
      <c r="I46" s="85" t="s">
        <v>1381</v>
      </c>
      <c r="J46" s="85" t="s">
        <v>1382</v>
      </c>
      <c r="K46" s="85" t="s">
        <v>1666</v>
      </c>
      <c r="L46" s="85" t="s">
        <v>1667</v>
      </c>
      <c r="M46" s="86" t="s">
        <v>1668</v>
      </c>
      <c r="N46" s="40"/>
      <c r="O46" s="41" t="s">
        <v>1669</v>
      </c>
      <c r="P46" s="34"/>
      <c r="Q46"/>
    </row>
    <row r="47" spans="1:17" ht="12.75">
      <c r="A47" s="42" t="s">
        <v>123</v>
      </c>
      <c r="B47" s="47"/>
      <c r="C47" s="48" t="s">
        <v>128</v>
      </c>
      <c r="D47" s="87" t="s">
        <v>748</v>
      </c>
      <c r="E47" s="88" t="s">
        <v>749</v>
      </c>
      <c r="F47" s="88" t="s">
        <v>750</v>
      </c>
      <c r="G47" s="88" t="s">
        <v>835</v>
      </c>
      <c r="H47" s="88" t="s">
        <v>1408</v>
      </c>
      <c r="I47" s="88" t="s">
        <v>1450</v>
      </c>
      <c r="J47" s="88" t="s">
        <v>1451</v>
      </c>
      <c r="K47" s="88" t="s">
        <v>1709</v>
      </c>
      <c r="L47" s="88" t="s">
        <v>1207</v>
      </c>
      <c r="M47" s="89" t="s">
        <v>1400</v>
      </c>
      <c r="N47" s="49"/>
      <c r="O47" s="50" t="s">
        <v>1671</v>
      </c>
      <c r="P47" s="34"/>
      <c r="Q47"/>
    </row>
    <row r="48" spans="1:17" ht="12.75">
      <c r="A48" s="45" t="s">
        <v>1672</v>
      </c>
      <c r="B48" s="51">
        <v>40</v>
      </c>
      <c r="C48" s="46" t="s">
        <v>544</v>
      </c>
      <c r="D48" s="84" t="s">
        <v>655</v>
      </c>
      <c r="E48" s="85" t="s">
        <v>773</v>
      </c>
      <c r="F48" s="85" t="s">
        <v>637</v>
      </c>
      <c r="G48" s="85" t="s">
        <v>1209</v>
      </c>
      <c r="H48" s="85" t="s">
        <v>1383</v>
      </c>
      <c r="I48" s="85" t="s">
        <v>1384</v>
      </c>
      <c r="J48" s="85" t="s">
        <v>1385</v>
      </c>
      <c r="K48" s="85" t="s">
        <v>1673</v>
      </c>
      <c r="L48" s="85" t="s">
        <v>1674</v>
      </c>
      <c r="M48" s="86" t="s">
        <v>1675</v>
      </c>
      <c r="N48" s="40"/>
      <c r="O48" s="41" t="s">
        <v>1676</v>
      </c>
      <c r="P48" s="34"/>
      <c r="Q48"/>
    </row>
    <row r="49" spans="1:17" ht="12.75">
      <c r="A49" s="42" t="s">
        <v>165</v>
      </c>
      <c r="B49" s="47"/>
      <c r="C49" s="48" t="s">
        <v>231</v>
      </c>
      <c r="D49" s="87" t="s">
        <v>775</v>
      </c>
      <c r="E49" s="88" t="s">
        <v>776</v>
      </c>
      <c r="F49" s="88" t="s">
        <v>777</v>
      </c>
      <c r="G49" s="88" t="s">
        <v>1220</v>
      </c>
      <c r="H49" s="88" t="s">
        <v>809</v>
      </c>
      <c r="I49" s="88" t="s">
        <v>1210</v>
      </c>
      <c r="J49" s="88" t="s">
        <v>694</v>
      </c>
      <c r="K49" s="88" t="s">
        <v>1220</v>
      </c>
      <c r="L49" s="88" t="s">
        <v>694</v>
      </c>
      <c r="M49" s="89" t="s">
        <v>1710</v>
      </c>
      <c r="N49" s="49"/>
      <c r="O49" s="50" t="s">
        <v>1677</v>
      </c>
      <c r="P49" s="34"/>
      <c r="Q49"/>
    </row>
    <row r="50" spans="1:17" ht="12.75">
      <c r="A50" s="45" t="s">
        <v>1678</v>
      </c>
      <c r="B50" s="51">
        <v>26</v>
      </c>
      <c r="C50" s="46" t="s">
        <v>531</v>
      </c>
      <c r="D50" s="84" t="s">
        <v>691</v>
      </c>
      <c r="E50" s="85" t="s">
        <v>692</v>
      </c>
      <c r="F50" s="85" t="s">
        <v>668</v>
      </c>
      <c r="G50" s="85" t="s">
        <v>1212</v>
      </c>
      <c r="H50" s="85" t="s">
        <v>1387</v>
      </c>
      <c r="I50" s="85" t="s">
        <v>1388</v>
      </c>
      <c r="J50" s="85" t="s">
        <v>1389</v>
      </c>
      <c r="K50" s="85" t="s">
        <v>1679</v>
      </c>
      <c r="L50" s="85" t="s">
        <v>1680</v>
      </c>
      <c r="M50" s="86" t="s">
        <v>1681</v>
      </c>
      <c r="N50" s="40"/>
      <c r="O50" s="41" t="s">
        <v>1682</v>
      </c>
      <c r="P50" s="34"/>
      <c r="Q50"/>
    </row>
    <row r="51" spans="1:17" ht="12.75">
      <c r="A51" s="42" t="s">
        <v>165</v>
      </c>
      <c r="B51" s="47"/>
      <c r="C51" s="48" t="s">
        <v>231</v>
      </c>
      <c r="D51" s="87" t="s">
        <v>808</v>
      </c>
      <c r="E51" s="88" t="s">
        <v>809</v>
      </c>
      <c r="F51" s="88" t="s">
        <v>810</v>
      </c>
      <c r="G51" s="88" t="s">
        <v>1222</v>
      </c>
      <c r="H51" s="88" t="s">
        <v>1390</v>
      </c>
      <c r="I51" s="88" t="s">
        <v>1213</v>
      </c>
      <c r="J51" s="88" t="s">
        <v>1386</v>
      </c>
      <c r="K51" s="88" t="s">
        <v>1711</v>
      </c>
      <c r="L51" s="88" t="s">
        <v>1710</v>
      </c>
      <c r="M51" s="89" t="s">
        <v>1683</v>
      </c>
      <c r="N51" s="49"/>
      <c r="O51" s="50" t="s">
        <v>1684</v>
      </c>
      <c r="P51" s="34"/>
      <c r="Q51"/>
    </row>
    <row r="52" spans="1:17" ht="12.75">
      <c r="A52" s="45" t="s">
        <v>1712</v>
      </c>
      <c r="B52" s="51">
        <v>54</v>
      </c>
      <c r="C52" s="46" t="s">
        <v>556</v>
      </c>
      <c r="D52" s="84" t="s">
        <v>799</v>
      </c>
      <c r="E52" s="85" t="s">
        <v>800</v>
      </c>
      <c r="F52" s="85" t="s">
        <v>801</v>
      </c>
      <c r="G52" s="85" t="s">
        <v>1223</v>
      </c>
      <c r="H52" s="85" t="s">
        <v>1452</v>
      </c>
      <c r="I52" s="85" t="s">
        <v>1453</v>
      </c>
      <c r="J52" s="85" t="s">
        <v>1454</v>
      </c>
      <c r="K52" s="85" t="s">
        <v>1713</v>
      </c>
      <c r="L52" s="85" t="s">
        <v>1714</v>
      </c>
      <c r="M52" s="86" t="s">
        <v>1389</v>
      </c>
      <c r="N52" s="40" t="s">
        <v>1224</v>
      </c>
      <c r="O52" s="41" t="s">
        <v>1715</v>
      </c>
      <c r="P52" s="34"/>
      <c r="Q52"/>
    </row>
    <row r="53" spans="1:17" ht="12.75">
      <c r="A53" s="42" t="s">
        <v>138</v>
      </c>
      <c r="B53" s="47"/>
      <c r="C53" s="48" t="s">
        <v>140</v>
      </c>
      <c r="D53" s="87" t="s">
        <v>803</v>
      </c>
      <c r="E53" s="88" t="s">
        <v>804</v>
      </c>
      <c r="F53" s="88" t="s">
        <v>805</v>
      </c>
      <c r="G53" s="88" t="s">
        <v>820</v>
      </c>
      <c r="H53" s="88" t="s">
        <v>1404</v>
      </c>
      <c r="I53" s="88" t="s">
        <v>689</v>
      </c>
      <c r="J53" s="88" t="s">
        <v>1360</v>
      </c>
      <c r="K53" s="88" t="s">
        <v>650</v>
      </c>
      <c r="L53" s="88" t="s">
        <v>1404</v>
      </c>
      <c r="M53" s="89" t="s">
        <v>1716</v>
      </c>
      <c r="N53" s="49"/>
      <c r="O53" s="50" t="s">
        <v>1717</v>
      </c>
      <c r="P53" s="34"/>
      <c r="Q53"/>
    </row>
    <row r="54" spans="1:17" ht="12.75">
      <c r="A54" s="45" t="s">
        <v>1718</v>
      </c>
      <c r="B54" s="51">
        <v>27</v>
      </c>
      <c r="C54" s="46" t="s">
        <v>532</v>
      </c>
      <c r="D54" s="84" t="s">
        <v>685</v>
      </c>
      <c r="E54" s="85" t="s">
        <v>686</v>
      </c>
      <c r="F54" s="85" t="s">
        <v>687</v>
      </c>
      <c r="G54" s="85" t="s">
        <v>1211</v>
      </c>
      <c r="H54" s="85" t="s">
        <v>1391</v>
      </c>
      <c r="I54" s="85" t="s">
        <v>1392</v>
      </c>
      <c r="J54" s="85" t="s">
        <v>1393</v>
      </c>
      <c r="K54" s="85" t="s">
        <v>1685</v>
      </c>
      <c r="L54" s="85" t="s">
        <v>1686</v>
      </c>
      <c r="M54" s="86" t="s">
        <v>1687</v>
      </c>
      <c r="N54" s="40"/>
      <c r="O54" s="41" t="s">
        <v>1688</v>
      </c>
      <c r="P54" s="34"/>
      <c r="Q54"/>
    </row>
    <row r="55" spans="1:17" ht="12.75">
      <c r="A55" s="42" t="s">
        <v>163</v>
      </c>
      <c r="B55" s="47"/>
      <c r="C55" s="48" t="s">
        <v>197</v>
      </c>
      <c r="D55" s="87" t="s">
        <v>731</v>
      </c>
      <c r="E55" s="88" t="s">
        <v>789</v>
      </c>
      <c r="F55" s="88" t="s">
        <v>790</v>
      </c>
      <c r="G55" s="88" t="s">
        <v>1221</v>
      </c>
      <c r="H55" s="88" t="s">
        <v>1455</v>
      </c>
      <c r="I55" s="88" t="s">
        <v>704</v>
      </c>
      <c r="J55" s="88" t="s">
        <v>1456</v>
      </c>
      <c r="K55" s="88" t="s">
        <v>1719</v>
      </c>
      <c r="L55" s="88" t="s">
        <v>729</v>
      </c>
      <c r="M55" s="89" t="s">
        <v>1394</v>
      </c>
      <c r="N55" s="49"/>
      <c r="O55" s="50" t="s">
        <v>1689</v>
      </c>
      <c r="P55" s="34"/>
      <c r="Q55"/>
    </row>
    <row r="56" spans="1:17" ht="12.75">
      <c r="A56" s="45" t="s">
        <v>742</v>
      </c>
      <c r="B56" s="51">
        <v>56</v>
      </c>
      <c r="C56" s="46" t="s">
        <v>557</v>
      </c>
      <c r="D56" s="84" t="s">
        <v>624</v>
      </c>
      <c r="E56" s="85" t="s">
        <v>843</v>
      </c>
      <c r="F56" s="85" t="s">
        <v>844</v>
      </c>
      <c r="G56" s="85" t="s">
        <v>1233</v>
      </c>
      <c r="H56" s="85" t="s">
        <v>1458</v>
      </c>
      <c r="I56" s="85" t="s">
        <v>1459</v>
      </c>
      <c r="J56" s="85" t="s">
        <v>1460</v>
      </c>
      <c r="K56" s="85" t="s">
        <v>1720</v>
      </c>
      <c r="L56" s="85" t="s">
        <v>1721</v>
      </c>
      <c r="M56" s="86" t="s">
        <v>1722</v>
      </c>
      <c r="N56" s="40"/>
      <c r="O56" s="41" t="s">
        <v>1723</v>
      </c>
      <c r="P56" s="34"/>
      <c r="Q56"/>
    </row>
    <row r="57" spans="1:17" ht="12.75">
      <c r="A57" s="42" t="s">
        <v>138</v>
      </c>
      <c r="B57" s="47"/>
      <c r="C57" s="48" t="s">
        <v>140</v>
      </c>
      <c r="D57" s="87" t="s">
        <v>650</v>
      </c>
      <c r="E57" s="88" t="s">
        <v>846</v>
      </c>
      <c r="F57" s="88" t="s">
        <v>847</v>
      </c>
      <c r="G57" s="88" t="s">
        <v>1234</v>
      </c>
      <c r="H57" s="88" t="s">
        <v>1461</v>
      </c>
      <c r="I57" s="88" t="s">
        <v>1462</v>
      </c>
      <c r="J57" s="88" t="s">
        <v>1260</v>
      </c>
      <c r="K57" s="88" t="s">
        <v>1404</v>
      </c>
      <c r="L57" s="88" t="s">
        <v>1208</v>
      </c>
      <c r="M57" s="89" t="s">
        <v>1694</v>
      </c>
      <c r="N57" s="49"/>
      <c r="O57" s="50" t="s">
        <v>1724</v>
      </c>
      <c r="P57" s="34"/>
      <c r="Q57"/>
    </row>
    <row r="58" spans="1:17" ht="12.75">
      <c r="A58" s="45" t="s">
        <v>1395</v>
      </c>
      <c r="B58" s="51">
        <v>57</v>
      </c>
      <c r="C58" s="46" t="s">
        <v>558</v>
      </c>
      <c r="D58" s="84" t="s">
        <v>823</v>
      </c>
      <c r="E58" s="85" t="s">
        <v>824</v>
      </c>
      <c r="F58" s="85" t="s">
        <v>825</v>
      </c>
      <c r="G58" s="85" t="s">
        <v>1227</v>
      </c>
      <c r="H58" s="85" t="s">
        <v>1401</v>
      </c>
      <c r="I58" s="85" t="s">
        <v>1402</v>
      </c>
      <c r="J58" s="85" t="s">
        <v>1403</v>
      </c>
      <c r="K58" s="85" t="s">
        <v>1690</v>
      </c>
      <c r="L58" s="85" t="s">
        <v>1691</v>
      </c>
      <c r="M58" s="86" t="s">
        <v>1692</v>
      </c>
      <c r="N58" s="40"/>
      <c r="O58" s="41" t="s">
        <v>1693</v>
      </c>
      <c r="P58" s="34"/>
      <c r="Q58"/>
    </row>
    <row r="59" spans="1:17" ht="12.75">
      <c r="A59" s="42" t="s">
        <v>138</v>
      </c>
      <c r="B59" s="47"/>
      <c r="C59" s="48" t="s">
        <v>383</v>
      </c>
      <c r="D59" s="87" t="s">
        <v>827</v>
      </c>
      <c r="E59" s="88" t="s">
        <v>828</v>
      </c>
      <c r="F59" s="88" t="s">
        <v>829</v>
      </c>
      <c r="G59" s="88" t="s">
        <v>1228</v>
      </c>
      <c r="H59" s="88" t="s">
        <v>1228</v>
      </c>
      <c r="I59" s="88" t="s">
        <v>1457</v>
      </c>
      <c r="J59" s="88" t="s">
        <v>650</v>
      </c>
      <c r="K59" s="88" t="s">
        <v>804</v>
      </c>
      <c r="L59" s="88" t="s">
        <v>1379</v>
      </c>
      <c r="M59" s="89" t="s">
        <v>1462</v>
      </c>
      <c r="N59" s="49"/>
      <c r="O59" s="50" t="s">
        <v>1695</v>
      </c>
      <c r="P59" s="34"/>
      <c r="Q59"/>
    </row>
    <row r="60" spans="1:17" ht="12.75">
      <c r="A60" s="45" t="s">
        <v>1725</v>
      </c>
      <c r="B60" s="51">
        <v>21</v>
      </c>
      <c r="C60" s="46" t="s">
        <v>526</v>
      </c>
      <c r="D60" s="84" t="s">
        <v>700</v>
      </c>
      <c r="E60" s="85" t="s">
        <v>701</v>
      </c>
      <c r="F60" s="85" t="s">
        <v>702</v>
      </c>
      <c r="G60" s="85" t="s">
        <v>1229</v>
      </c>
      <c r="H60" s="85" t="s">
        <v>1463</v>
      </c>
      <c r="I60" s="85" t="s">
        <v>1464</v>
      </c>
      <c r="J60" s="85" t="s">
        <v>1465</v>
      </c>
      <c r="K60" s="85" t="s">
        <v>1726</v>
      </c>
      <c r="L60" s="85" t="s">
        <v>1727</v>
      </c>
      <c r="M60" s="86" t="s">
        <v>1728</v>
      </c>
      <c r="N60" s="40"/>
      <c r="O60" s="41" t="s">
        <v>1729</v>
      </c>
      <c r="P60" s="34"/>
      <c r="Q60"/>
    </row>
    <row r="61" spans="1:17" ht="12.75">
      <c r="A61" s="42" t="s">
        <v>165</v>
      </c>
      <c r="B61" s="47"/>
      <c r="C61" s="48" t="s">
        <v>231</v>
      </c>
      <c r="D61" s="87" t="s">
        <v>839</v>
      </c>
      <c r="E61" s="88" t="s">
        <v>840</v>
      </c>
      <c r="F61" s="88" t="s">
        <v>841</v>
      </c>
      <c r="G61" s="88" t="s">
        <v>1230</v>
      </c>
      <c r="H61" s="88" t="s">
        <v>813</v>
      </c>
      <c r="I61" s="88" t="s">
        <v>723</v>
      </c>
      <c r="J61" s="88" t="s">
        <v>723</v>
      </c>
      <c r="K61" s="88" t="s">
        <v>1532</v>
      </c>
      <c r="L61" s="88" t="s">
        <v>1455</v>
      </c>
      <c r="M61" s="89" t="s">
        <v>1719</v>
      </c>
      <c r="N61" s="49"/>
      <c r="O61" s="50" t="s">
        <v>1730</v>
      </c>
      <c r="P61" s="34"/>
      <c r="Q61"/>
    </row>
    <row r="62" spans="1:17" ht="12.75">
      <c r="A62" s="45" t="s">
        <v>1731</v>
      </c>
      <c r="B62" s="51">
        <v>17</v>
      </c>
      <c r="C62" s="46" t="s">
        <v>522</v>
      </c>
      <c r="D62" s="84" t="s">
        <v>655</v>
      </c>
      <c r="E62" s="85" t="s">
        <v>656</v>
      </c>
      <c r="F62" s="85" t="s">
        <v>657</v>
      </c>
      <c r="G62" s="85" t="s">
        <v>1187</v>
      </c>
      <c r="H62" s="85" t="s">
        <v>1396</v>
      </c>
      <c r="I62" s="85" t="s">
        <v>1409</v>
      </c>
      <c r="J62" s="85" t="s">
        <v>1410</v>
      </c>
      <c r="K62" s="85" t="s">
        <v>1696</v>
      </c>
      <c r="L62" s="85" t="s">
        <v>1697</v>
      </c>
      <c r="M62" s="86" t="s">
        <v>1698</v>
      </c>
      <c r="N62" s="40" t="s">
        <v>1411</v>
      </c>
      <c r="O62" s="41" t="s">
        <v>1699</v>
      </c>
      <c r="P62" s="34"/>
      <c r="Q62"/>
    </row>
    <row r="63" spans="1:17" ht="12.75">
      <c r="A63" s="42" t="s">
        <v>115</v>
      </c>
      <c r="B63" s="47"/>
      <c r="C63" s="48" t="s">
        <v>116</v>
      </c>
      <c r="D63" s="87" t="s">
        <v>730</v>
      </c>
      <c r="E63" s="88" t="s">
        <v>659</v>
      </c>
      <c r="F63" s="88" t="s">
        <v>731</v>
      </c>
      <c r="G63" s="88" t="s">
        <v>1240</v>
      </c>
      <c r="H63" s="88" t="s">
        <v>621</v>
      </c>
      <c r="I63" s="88" t="s">
        <v>1412</v>
      </c>
      <c r="J63" s="88" t="s">
        <v>1413</v>
      </c>
      <c r="K63" s="88" t="s">
        <v>1732</v>
      </c>
      <c r="L63" s="88" t="s">
        <v>1709</v>
      </c>
      <c r="M63" s="89" t="s">
        <v>575</v>
      </c>
      <c r="N63" s="49"/>
      <c r="O63" s="50" t="s">
        <v>1700</v>
      </c>
      <c r="P63" s="34"/>
      <c r="Q63"/>
    </row>
    <row r="64" spans="1:17" ht="12.75">
      <c r="A64" s="45" t="s">
        <v>1733</v>
      </c>
      <c r="B64" s="51">
        <v>12</v>
      </c>
      <c r="C64" s="46" t="s">
        <v>518</v>
      </c>
      <c r="D64" s="84" t="s">
        <v>574</v>
      </c>
      <c r="E64" s="85" t="s">
        <v>969</v>
      </c>
      <c r="F64" s="85" t="s">
        <v>970</v>
      </c>
      <c r="G64" s="85" t="s">
        <v>1188</v>
      </c>
      <c r="H64" s="85" t="s">
        <v>1324</v>
      </c>
      <c r="I64" s="85" t="s">
        <v>1325</v>
      </c>
      <c r="J64" s="85" t="s">
        <v>1326</v>
      </c>
      <c r="K64" s="85" t="s">
        <v>1357</v>
      </c>
      <c r="L64" s="85" t="s">
        <v>1331</v>
      </c>
      <c r="M64" s="86" t="s">
        <v>1580</v>
      </c>
      <c r="N64" s="40"/>
      <c r="O64" s="41" t="s">
        <v>1618</v>
      </c>
      <c r="P64" s="34"/>
      <c r="Q64"/>
    </row>
    <row r="65" spans="1:17" ht="12.75">
      <c r="A65" s="42" t="s">
        <v>107</v>
      </c>
      <c r="B65" s="47"/>
      <c r="C65" s="48" t="s">
        <v>338</v>
      </c>
      <c r="D65" s="87" t="s">
        <v>676</v>
      </c>
      <c r="E65" s="88" t="s">
        <v>861</v>
      </c>
      <c r="F65" s="88" t="s">
        <v>972</v>
      </c>
      <c r="G65" s="88" t="s">
        <v>752</v>
      </c>
      <c r="H65" s="88" t="s">
        <v>717</v>
      </c>
      <c r="I65" s="88" t="s">
        <v>676</v>
      </c>
      <c r="J65" s="88" t="s">
        <v>1343</v>
      </c>
      <c r="K65" s="88" t="s">
        <v>722</v>
      </c>
      <c r="L65" s="88" t="s">
        <v>1734</v>
      </c>
      <c r="M65" s="89" t="s">
        <v>480</v>
      </c>
      <c r="N65" s="49"/>
      <c r="O65" s="50" t="s">
        <v>1619</v>
      </c>
      <c r="P65" s="34"/>
      <c r="Q65"/>
    </row>
    <row r="66" spans="1:17" ht="12.75">
      <c r="A66" s="45" t="s">
        <v>1735</v>
      </c>
      <c r="B66" s="51">
        <v>65</v>
      </c>
      <c r="C66" s="46" t="s">
        <v>564</v>
      </c>
      <c r="D66" s="84" t="s">
        <v>857</v>
      </c>
      <c r="E66" s="85" t="s">
        <v>858</v>
      </c>
      <c r="F66" s="85" t="s">
        <v>859</v>
      </c>
      <c r="G66" s="85" t="s">
        <v>1239</v>
      </c>
      <c r="H66" s="85" t="s">
        <v>1472</v>
      </c>
      <c r="I66" s="85" t="s">
        <v>1473</v>
      </c>
      <c r="J66" s="85" t="s">
        <v>1474</v>
      </c>
      <c r="K66" s="85" t="s">
        <v>1736</v>
      </c>
      <c r="L66" s="85" t="s">
        <v>1737</v>
      </c>
      <c r="M66" s="86" t="s">
        <v>1738</v>
      </c>
      <c r="N66" s="40"/>
      <c r="O66" s="41" t="s">
        <v>1739</v>
      </c>
      <c r="P66" s="34"/>
      <c r="Q66"/>
    </row>
    <row r="67" spans="1:17" ht="12.75">
      <c r="A67" s="42" t="s">
        <v>266</v>
      </c>
      <c r="B67" s="47"/>
      <c r="C67" s="48" t="s">
        <v>394</v>
      </c>
      <c r="D67" s="87" t="s">
        <v>861</v>
      </c>
      <c r="E67" s="88" t="s">
        <v>862</v>
      </c>
      <c r="F67" s="88" t="s">
        <v>863</v>
      </c>
      <c r="G67" s="88" t="s">
        <v>862</v>
      </c>
      <c r="H67" s="88" t="s">
        <v>1242</v>
      </c>
      <c r="I67" s="88" t="s">
        <v>1475</v>
      </c>
      <c r="J67" s="88" t="s">
        <v>1476</v>
      </c>
      <c r="K67" s="88" t="s">
        <v>1475</v>
      </c>
      <c r="L67" s="88" t="s">
        <v>1740</v>
      </c>
      <c r="M67" s="89" t="s">
        <v>1741</v>
      </c>
      <c r="N67" s="49"/>
      <c r="O67" s="50" t="s">
        <v>1742</v>
      </c>
      <c r="P67" s="34"/>
      <c r="Q67"/>
    </row>
    <row r="68" spans="1:17" ht="12.75">
      <c r="A68" s="45" t="s">
        <v>1743</v>
      </c>
      <c r="B68" s="51">
        <v>68</v>
      </c>
      <c r="C68" s="46" t="s">
        <v>567</v>
      </c>
      <c r="D68" s="84" t="s">
        <v>874</v>
      </c>
      <c r="E68" s="85" t="s">
        <v>875</v>
      </c>
      <c r="F68" s="85" t="s">
        <v>876</v>
      </c>
      <c r="G68" s="85" t="s">
        <v>1241</v>
      </c>
      <c r="H68" s="85" t="s">
        <v>1477</v>
      </c>
      <c r="I68" s="85" t="s">
        <v>1478</v>
      </c>
      <c r="J68" s="85" t="s">
        <v>1479</v>
      </c>
      <c r="K68" s="85" t="s">
        <v>1744</v>
      </c>
      <c r="L68" s="85" t="s">
        <v>1745</v>
      </c>
      <c r="M68" s="86" t="s">
        <v>1746</v>
      </c>
      <c r="N68" s="40"/>
      <c r="O68" s="41" t="s">
        <v>1747</v>
      </c>
      <c r="P68" s="34"/>
      <c r="Q68"/>
    </row>
    <row r="69" spans="1:17" ht="12.75">
      <c r="A69" s="42" t="s">
        <v>266</v>
      </c>
      <c r="B69" s="47"/>
      <c r="C69" s="48" t="s">
        <v>394</v>
      </c>
      <c r="D69" s="87" t="s">
        <v>878</v>
      </c>
      <c r="E69" s="88" t="s">
        <v>879</v>
      </c>
      <c r="F69" s="88" t="s">
        <v>880</v>
      </c>
      <c r="G69" s="88" t="s">
        <v>1242</v>
      </c>
      <c r="H69" s="88" t="s">
        <v>1480</v>
      </c>
      <c r="I69" s="88" t="s">
        <v>1481</v>
      </c>
      <c r="J69" s="88" t="s">
        <v>951</v>
      </c>
      <c r="K69" s="88" t="s">
        <v>1487</v>
      </c>
      <c r="L69" s="88" t="s">
        <v>1481</v>
      </c>
      <c r="M69" s="89" t="s">
        <v>1748</v>
      </c>
      <c r="N69" s="49"/>
      <c r="O69" s="50" t="s">
        <v>1749</v>
      </c>
      <c r="P69" s="34"/>
      <c r="Q69"/>
    </row>
    <row r="70" spans="1:17" ht="12.75">
      <c r="A70" s="45" t="s">
        <v>1750</v>
      </c>
      <c r="B70" s="51">
        <v>4</v>
      </c>
      <c r="C70" s="46" t="s">
        <v>512</v>
      </c>
      <c r="D70" s="84" t="s">
        <v>513</v>
      </c>
      <c r="E70" s="85" t="s">
        <v>514</v>
      </c>
      <c r="F70" s="85" t="s">
        <v>515</v>
      </c>
      <c r="G70" s="85" t="s">
        <v>1189</v>
      </c>
      <c r="H70" s="85" t="s">
        <v>1327</v>
      </c>
      <c r="I70" s="85" t="s">
        <v>1328</v>
      </c>
      <c r="J70" s="85" t="s">
        <v>1329</v>
      </c>
      <c r="K70" s="85" t="s">
        <v>1620</v>
      </c>
      <c r="L70" s="85" t="s">
        <v>1621</v>
      </c>
      <c r="M70" s="86" t="s">
        <v>1622</v>
      </c>
      <c r="N70" s="40"/>
      <c r="O70" s="41" t="s">
        <v>1623</v>
      </c>
      <c r="P70" s="34"/>
      <c r="Q70"/>
    </row>
    <row r="71" spans="1:17" ht="12.75">
      <c r="A71" s="42" t="s">
        <v>123</v>
      </c>
      <c r="B71" s="47"/>
      <c r="C71" s="48" t="s">
        <v>2</v>
      </c>
      <c r="D71" s="87" t="s">
        <v>504</v>
      </c>
      <c r="E71" s="88" t="s">
        <v>991</v>
      </c>
      <c r="F71" s="88" t="s">
        <v>643</v>
      </c>
      <c r="G71" s="88" t="s">
        <v>470</v>
      </c>
      <c r="H71" s="88" t="s">
        <v>472</v>
      </c>
      <c r="I71" s="88" t="s">
        <v>470</v>
      </c>
      <c r="J71" s="88" t="s">
        <v>470</v>
      </c>
      <c r="K71" s="88" t="s">
        <v>497</v>
      </c>
      <c r="L71" s="88" t="s">
        <v>462</v>
      </c>
      <c r="M71" s="89" t="s">
        <v>462</v>
      </c>
      <c r="N71" s="49"/>
      <c r="O71" s="50" t="s">
        <v>1624</v>
      </c>
      <c r="P71" s="34"/>
      <c r="Q71"/>
    </row>
    <row r="72" spans="1:17" ht="12.75">
      <c r="A72" s="45" t="s">
        <v>1751</v>
      </c>
      <c r="B72" s="51">
        <v>67</v>
      </c>
      <c r="C72" s="46" t="s">
        <v>566</v>
      </c>
      <c r="D72" s="84" t="s">
        <v>883</v>
      </c>
      <c r="E72" s="85" t="s">
        <v>884</v>
      </c>
      <c r="F72" s="85" t="s">
        <v>859</v>
      </c>
      <c r="G72" s="85" t="s">
        <v>1243</v>
      </c>
      <c r="H72" s="85" t="s">
        <v>1482</v>
      </c>
      <c r="I72" s="85" t="s">
        <v>1483</v>
      </c>
      <c r="J72" s="85" t="s">
        <v>1484</v>
      </c>
      <c r="K72" s="85" t="s">
        <v>1752</v>
      </c>
      <c r="L72" s="85" t="s">
        <v>1753</v>
      </c>
      <c r="M72" s="86" t="s">
        <v>1754</v>
      </c>
      <c r="N72" s="40"/>
      <c r="O72" s="41" t="s">
        <v>1755</v>
      </c>
      <c r="P72" s="34"/>
      <c r="Q72"/>
    </row>
    <row r="73" spans="1:17" ht="12.75">
      <c r="A73" s="42" t="s">
        <v>266</v>
      </c>
      <c r="B73" s="47"/>
      <c r="C73" s="48" t="s">
        <v>394</v>
      </c>
      <c r="D73" s="87" t="s">
        <v>886</v>
      </c>
      <c r="E73" s="88" t="s">
        <v>887</v>
      </c>
      <c r="F73" s="88" t="s">
        <v>863</v>
      </c>
      <c r="G73" s="88" t="s">
        <v>1244</v>
      </c>
      <c r="H73" s="88" t="s">
        <v>1485</v>
      </c>
      <c r="I73" s="88" t="s">
        <v>1486</v>
      </c>
      <c r="J73" s="88" t="s">
        <v>1487</v>
      </c>
      <c r="K73" s="88" t="s">
        <v>1476</v>
      </c>
      <c r="L73" s="88" t="s">
        <v>1486</v>
      </c>
      <c r="M73" s="89" t="s">
        <v>812</v>
      </c>
      <c r="N73" s="49"/>
      <c r="O73" s="50" t="s">
        <v>1756</v>
      </c>
      <c r="P73" s="34"/>
      <c r="Q73"/>
    </row>
    <row r="74" spans="1:17" ht="12.75">
      <c r="A74" s="45" t="s">
        <v>1757</v>
      </c>
      <c r="B74" s="51">
        <v>64</v>
      </c>
      <c r="C74" s="46" t="s">
        <v>563</v>
      </c>
      <c r="D74" s="84" t="s">
        <v>890</v>
      </c>
      <c r="E74" s="85" t="s">
        <v>891</v>
      </c>
      <c r="F74" s="85" t="s">
        <v>799</v>
      </c>
      <c r="G74" s="85" t="s">
        <v>1246</v>
      </c>
      <c r="H74" s="85" t="s">
        <v>1472</v>
      </c>
      <c r="I74" s="85" t="s">
        <v>1497</v>
      </c>
      <c r="J74" s="85" t="s">
        <v>1498</v>
      </c>
      <c r="K74" s="85" t="s">
        <v>1758</v>
      </c>
      <c r="L74" s="85" t="s">
        <v>1759</v>
      </c>
      <c r="M74" s="86" t="s">
        <v>1760</v>
      </c>
      <c r="N74" s="40"/>
      <c r="O74" s="41" t="s">
        <v>1761</v>
      </c>
      <c r="P74" s="34"/>
      <c r="Q74"/>
    </row>
    <row r="75" spans="1:17" ht="12.75">
      <c r="A75" s="42" t="s">
        <v>138</v>
      </c>
      <c r="B75" s="47"/>
      <c r="C75" s="48" t="s">
        <v>393</v>
      </c>
      <c r="D75" s="87" t="s">
        <v>893</v>
      </c>
      <c r="E75" s="88" t="s">
        <v>894</v>
      </c>
      <c r="F75" s="88" t="s">
        <v>895</v>
      </c>
      <c r="G75" s="88" t="s">
        <v>770</v>
      </c>
      <c r="H75" s="88" t="s">
        <v>846</v>
      </c>
      <c r="I75" s="88" t="s">
        <v>1499</v>
      </c>
      <c r="J75" s="88" t="s">
        <v>1500</v>
      </c>
      <c r="K75" s="88" t="s">
        <v>1762</v>
      </c>
      <c r="L75" s="88" t="s">
        <v>1763</v>
      </c>
      <c r="M75" s="89" t="s">
        <v>1228</v>
      </c>
      <c r="N75" s="49"/>
      <c r="O75" s="50" t="s">
        <v>1764</v>
      </c>
      <c r="P75" s="34"/>
      <c r="Q75"/>
    </row>
    <row r="76" spans="1:17" ht="12.75">
      <c r="A76" s="45" t="s">
        <v>1765</v>
      </c>
      <c r="B76" s="51">
        <v>71</v>
      </c>
      <c r="C76" s="46" t="s">
        <v>570</v>
      </c>
      <c r="D76" s="84" t="s">
        <v>898</v>
      </c>
      <c r="E76" s="85" t="s">
        <v>899</v>
      </c>
      <c r="F76" s="85" t="s">
        <v>900</v>
      </c>
      <c r="G76" s="85" t="s">
        <v>1247</v>
      </c>
      <c r="H76" s="85" t="s">
        <v>1488</v>
      </c>
      <c r="I76" s="85" t="s">
        <v>1489</v>
      </c>
      <c r="J76" s="85" t="s">
        <v>1490</v>
      </c>
      <c r="K76" s="85" t="s">
        <v>1766</v>
      </c>
      <c r="L76" s="85" t="s">
        <v>1767</v>
      </c>
      <c r="M76" s="86" t="s">
        <v>1768</v>
      </c>
      <c r="N76" s="40"/>
      <c r="O76" s="41" t="s">
        <v>1769</v>
      </c>
      <c r="P76" s="34"/>
      <c r="Q76"/>
    </row>
    <row r="77" spans="1:17" ht="12.75">
      <c r="A77" s="42" t="s">
        <v>266</v>
      </c>
      <c r="B77" s="47"/>
      <c r="C77" s="48" t="s">
        <v>394</v>
      </c>
      <c r="D77" s="87" t="s">
        <v>902</v>
      </c>
      <c r="E77" s="88" t="s">
        <v>903</v>
      </c>
      <c r="F77" s="88" t="s">
        <v>904</v>
      </c>
      <c r="G77" s="88" t="s">
        <v>1248</v>
      </c>
      <c r="H77" s="88" t="s">
        <v>1248</v>
      </c>
      <c r="I77" s="88" t="s">
        <v>1491</v>
      </c>
      <c r="J77" s="88" t="s">
        <v>775</v>
      </c>
      <c r="K77" s="88" t="s">
        <v>1491</v>
      </c>
      <c r="L77" s="88" t="s">
        <v>1770</v>
      </c>
      <c r="M77" s="89" t="s">
        <v>1771</v>
      </c>
      <c r="N77" s="49"/>
      <c r="O77" s="50" t="s">
        <v>1772</v>
      </c>
      <c r="P77" s="34"/>
      <c r="Q77"/>
    </row>
    <row r="78" spans="1:17" ht="12.75">
      <c r="A78" s="45" t="s">
        <v>1773</v>
      </c>
      <c r="B78" s="51">
        <v>63</v>
      </c>
      <c r="C78" s="46" t="s">
        <v>562</v>
      </c>
      <c r="D78" s="84" t="s">
        <v>907</v>
      </c>
      <c r="E78" s="85" t="s">
        <v>908</v>
      </c>
      <c r="F78" s="85" t="s">
        <v>874</v>
      </c>
      <c r="G78" s="85" t="s">
        <v>1249</v>
      </c>
      <c r="H78" s="85" t="s">
        <v>1492</v>
      </c>
      <c r="I78" s="85" t="s">
        <v>1493</v>
      </c>
      <c r="J78" s="85" t="s">
        <v>1494</v>
      </c>
      <c r="K78" s="85" t="s">
        <v>1774</v>
      </c>
      <c r="L78" s="85" t="s">
        <v>1775</v>
      </c>
      <c r="M78" s="86" t="s">
        <v>1568</v>
      </c>
      <c r="N78" s="40"/>
      <c r="O78" s="41" t="s">
        <v>1776</v>
      </c>
      <c r="P78" s="34"/>
      <c r="Q78"/>
    </row>
    <row r="79" spans="1:17" ht="12.75">
      <c r="A79" s="42" t="s">
        <v>163</v>
      </c>
      <c r="B79" s="47"/>
      <c r="C79" s="48" t="s">
        <v>390</v>
      </c>
      <c r="D79" s="87" t="s">
        <v>910</v>
      </c>
      <c r="E79" s="88" t="s">
        <v>911</v>
      </c>
      <c r="F79" s="88" t="s">
        <v>912</v>
      </c>
      <c r="G79" s="88" t="s">
        <v>1250</v>
      </c>
      <c r="H79" s="88" t="s">
        <v>1495</v>
      </c>
      <c r="I79" s="88" t="s">
        <v>1496</v>
      </c>
      <c r="J79" s="88" t="s">
        <v>762</v>
      </c>
      <c r="K79" s="88" t="s">
        <v>1495</v>
      </c>
      <c r="L79" s="88" t="s">
        <v>1496</v>
      </c>
      <c r="M79" s="89" t="s">
        <v>840</v>
      </c>
      <c r="N79" s="49"/>
      <c r="O79" s="50" t="s">
        <v>1777</v>
      </c>
      <c r="P79" s="34"/>
      <c r="Q79"/>
    </row>
    <row r="80" spans="1:17" ht="12.75">
      <c r="A80" s="45" t="s">
        <v>1778</v>
      </c>
      <c r="B80" s="51">
        <v>28</v>
      </c>
      <c r="C80" s="46" t="s">
        <v>533</v>
      </c>
      <c r="D80" s="84" t="s">
        <v>702</v>
      </c>
      <c r="E80" s="85" t="s">
        <v>709</v>
      </c>
      <c r="F80" s="85" t="s">
        <v>657</v>
      </c>
      <c r="G80" s="85" t="s">
        <v>1218</v>
      </c>
      <c r="H80" s="85" t="s">
        <v>1414</v>
      </c>
      <c r="I80" s="85" t="s">
        <v>1415</v>
      </c>
      <c r="J80" s="85" t="s">
        <v>1416</v>
      </c>
      <c r="K80" s="85" t="s">
        <v>1701</v>
      </c>
      <c r="L80" s="85" t="s">
        <v>1702</v>
      </c>
      <c r="M80" s="86" t="s">
        <v>1703</v>
      </c>
      <c r="N80" s="40"/>
      <c r="O80" s="41" t="s">
        <v>1704</v>
      </c>
      <c r="P80" s="34"/>
      <c r="Q80"/>
    </row>
    <row r="81" spans="1:17" ht="12.75">
      <c r="A81" s="42" t="s">
        <v>165</v>
      </c>
      <c r="B81" s="47"/>
      <c r="C81" s="48" t="s">
        <v>167</v>
      </c>
      <c r="D81" s="87" t="s">
        <v>947</v>
      </c>
      <c r="E81" s="88" t="s">
        <v>989</v>
      </c>
      <c r="F81" s="88" t="s">
        <v>948</v>
      </c>
      <c r="G81" s="88" t="s">
        <v>723</v>
      </c>
      <c r="H81" s="88" t="s">
        <v>1518</v>
      </c>
      <c r="I81" s="88" t="s">
        <v>1417</v>
      </c>
      <c r="J81" s="88" t="s">
        <v>1519</v>
      </c>
      <c r="K81" s="88" t="s">
        <v>1417</v>
      </c>
      <c r="L81" s="88" t="s">
        <v>1418</v>
      </c>
      <c r="M81" s="89" t="s">
        <v>1705</v>
      </c>
      <c r="N81" s="49"/>
      <c r="O81" s="50" t="s">
        <v>1706</v>
      </c>
      <c r="P81" s="34"/>
      <c r="Q81"/>
    </row>
    <row r="82" spans="1:17" ht="12.75">
      <c r="A82" s="45" t="s">
        <v>1779</v>
      </c>
      <c r="B82" s="51">
        <v>70</v>
      </c>
      <c r="C82" s="46" t="s">
        <v>569</v>
      </c>
      <c r="D82" s="84" t="s">
        <v>924</v>
      </c>
      <c r="E82" s="85" t="s">
        <v>925</v>
      </c>
      <c r="F82" s="85" t="s">
        <v>926</v>
      </c>
      <c r="G82" s="85" t="s">
        <v>1251</v>
      </c>
      <c r="H82" s="85" t="s">
        <v>1502</v>
      </c>
      <c r="I82" s="85" t="s">
        <v>1503</v>
      </c>
      <c r="J82" s="85" t="s">
        <v>1504</v>
      </c>
      <c r="K82" s="85" t="s">
        <v>1780</v>
      </c>
      <c r="L82" s="85" t="s">
        <v>1781</v>
      </c>
      <c r="M82" s="86" t="s">
        <v>1782</v>
      </c>
      <c r="N82" s="40"/>
      <c r="O82" s="41" t="s">
        <v>1783</v>
      </c>
      <c r="P82" s="34"/>
      <c r="Q82"/>
    </row>
    <row r="83" spans="1:17" ht="12.75">
      <c r="A83" s="42" t="s">
        <v>266</v>
      </c>
      <c r="B83" s="47"/>
      <c r="C83" s="48" t="s">
        <v>394</v>
      </c>
      <c r="D83" s="87" t="s">
        <v>928</v>
      </c>
      <c r="E83" s="88" t="s">
        <v>929</v>
      </c>
      <c r="F83" s="88" t="s">
        <v>930</v>
      </c>
      <c r="G83" s="88" t="s">
        <v>1252</v>
      </c>
      <c r="H83" s="88" t="s">
        <v>1505</v>
      </c>
      <c r="I83" s="88" t="s">
        <v>1506</v>
      </c>
      <c r="J83" s="88" t="s">
        <v>790</v>
      </c>
      <c r="K83" s="88" t="s">
        <v>1506</v>
      </c>
      <c r="L83" s="88" t="s">
        <v>841</v>
      </c>
      <c r="M83" s="89" t="s">
        <v>762</v>
      </c>
      <c r="N83" s="49"/>
      <c r="O83" s="50" t="s">
        <v>1784</v>
      </c>
      <c r="P83" s="34"/>
      <c r="Q83"/>
    </row>
    <row r="84" spans="1:17" ht="12.75">
      <c r="A84" s="45" t="s">
        <v>1785</v>
      </c>
      <c r="B84" s="51">
        <v>69</v>
      </c>
      <c r="C84" s="46" t="s">
        <v>568</v>
      </c>
      <c r="D84" s="84" t="s">
        <v>915</v>
      </c>
      <c r="E84" s="85" t="s">
        <v>916</v>
      </c>
      <c r="F84" s="85" t="s">
        <v>917</v>
      </c>
      <c r="G84" s="85" t="s">
        <v>1253</v>
      </c>
      <c r="H84" s="85" t="s">
        <v>1507</v>
      </c>
      <c r="I84" s="85" t="s">
        <v>1508</v>
      </c>
      <c r="J84" s="85" t="s">
        <v>1509</v>
      </c>
      <c r="K84" s="85" t="s">
        <v>1786</v>
      </c>
      <c r="L84" s="85" t="s">
        <v>1787</v>
      </c>
      <c r="M84" s="86" t="s">
        <v>1788</v>
      </c>
      <c r="N84" s="40"/>
      <c r="O84" s="41" t="s">
        <v>1789</v>
      </c>
      <c r="P84" s="34"/>
      <c r="Q84"/>
    </row>
    <row r="85" spans="1:17" ht="12.75">
      <c r="A85" s="42" t="s">
        <v>266</v>
      </c>
      <c r="B85" s="47"/>
      <c r="C85" s="48" t="s">
        <v>397</v>
      </c>
      <c r="D85" s="87" t="s">
        <v>919</v>
      </c>
      <c r="E85" s="88" t="s">
        <v>920</v>
      </c>
      <c r="F85" s="88" t="s">
        <v>921</v>
      </c>
      <c r="G85" s="88" t="s">
        <v>1254</v>
      </c>
      <c r="H85" s="88" t="s">
        <v>1510</v>
      </c>
      <c r="I85" s="88" t="s">
        <v>1511</v>
      </c>
      <c r="J85" s="88" t="s">
        <v>841</v>
      </c>
      <c r="K85" s="88" t="s">
        <v>1516</v>
      </c>
      <c r="L85" s="88" t="s">
        <v>790</v>
      </c>
      <c r="M85" s="89" t="s">
        <v>730</v>
      </c>
      <c r="N85" s="49"/>
      <c r="O85" s="50" t="s">
        <v>1790</v>
      </c>
      <c r="P85" s="34"/>
      <c r="Q85"/>
    </row>
    <row r="86" spans="1:17" ht="12.75">
      <c r="A86" s="45" t="s">
        <v>1791</v>
      </c>
      <c r="B86" s="51">
        <v>72</v>
      </c>
      <c r="C86" s="46" t="s">
        <v>571</v>
      </c>
      <c r="D86" s="84" t="s">
        <v>933</v>
      </c>
      <c r="E86" s="85" t="s">
        <v>698</v>
      </c>
      <c r="F86" s="85" t="s">
        <v>934</v>
      </c>
      <c r="G86" s="85" t="s">
        <v>1255</v>
      </c>
      <c r="H86" s="85" t="s">
        <v>1512</v>
      </c>
      <c r="I86" s="85" t="s">
        <v>1513</v>
      </c>
      <c r="J86" s="85" t="s">
        <v>1514</v>
      </c>
      <c r="K86" s="85" t="s">
        <v>1792</v>
      </c>
      <c r="L86" s="85" t="s">
        <v>1793</v>
      </c>
      <c r="M86" s="86" t="s">
        <v>1794</v>
      </c>
      <c r="N86" s="40"/>
      <c r="O86" s="41" t="s">
        <v>1795</v>
      </c>
      <c r="P86" s="34"/>
      <c r="Q86"/>
    </row>
    <row r="87" spans="1:17" ht="12.75">
      <c r="A87" s="42" t="s">
        <v>266</v>
      </c>
      <c r="B87" s="47"/>
      <c r="C87" s="48" t="s">
        <v>400</v>
      </c>
      <c r="D87" s="87" t="s">
        <v>935</v>
      </c>
      <c r="E87" s="88" t="s">
        <v>965</v>
      </c>
      <c r="F87" s="88" t="s">
        <v>936</v>
      </c>
      <c r="G87" s="88" t="s">
        <v>1256</v>
      </c>
      <c r="H87" s="88" t="s">
        <v>1515</v>
      </c>
      <c r="I87" s="88" t="s">
        <v>1516</v>
      </c>
      <c r="J87" s="88" t="s">
        <v>1517</v>
      </c>
      <c r="K87" s="88" t="s">
        <v>1796</v>
      </c>
      <c r="L87" s="88" t="s">
        <v>1517</v>
      </c>
      <c r="M87" s="89" t="s">
        <v>1797</v>
      </c>
      <c r="N87" s="49"/>
      <c r="O87" s="50" t="s">
        <v>1798</v>
      </c>
      <c r="P87" s="34"/>
      <c r="Q87"/>
    </row>
    <row r="88" spans="1:17" ht="12.75">
      <c r="A88" s="45" t="s">
        <v>1501</v>
      </c>
      <c r="B88" s="51">
        <v>50</v>
      </c>
      <c r="C88" s="46" t="s">
        <v>552</v>
      </c>
      <c r="D88" s="84" t="s">
        <v>993</v>
      </c>
      <c r="E88" s="85" t="s">
        <v>975</v>
      </c>
      <c r="F88" s="85" t="s">
        <v>976</v>
      </c>
      <c r="G88" s="85" t="s">
        <v>1259</v>
      </c>
      <c r="H88" s="85" t="s">
        <v>1520</v>
      </c>
      <c r="I88" s="85" t="s">
        <v>1521</v>
      </c>
      <c r="J88" s="85" t="s">
        <v>1522</v>
      </c>
      <c r="K88" s="85" t="s">
        <v>1799</v>
      </c>
      <c r="L88" s="85" t="s">
        <v>1800</v>
      </c>
      <c r="M88" s="86" t="s">
        <v>1801</v>
      </c>
      <c r="N88" s="40"/>
      <c r="O88" s="41" t="s">
        <v>1802</v>
      </c>
      <c r="P88" s="34"/>
      <c r="Q88"/>
    </row>
    <row r="89" spans="1:17" ht="12.75">
      <c r="A89" s="42" t="s">
        <v>138</v>
      </c>
      <c r="B89" s="47"/>
      <c r="C89" s="48" t="s">
        <v>140</v>
      </c>
      <c r="D89" s="87" t="s">
        <v>995</v>
      </c>
      <c r="E89" s="88" t="s">
        <v>978</v>
      </c>
      <c r="F89" s="88" t="s">
        <v>979</v>
      </c>
      <c r="G89" s="88" t="s">
        <v>1260</v>
      </c>
      <c r="H89" s="88" t="s">
        <v>1523</v>
      </c>
      <c r="I89" s="88" t="s">
        <v>1379</v>
      </c>
      <c r="J89" s="88" t="s">
        <v>683</v>
      </c>
      <c r="K89" s="88" t="s">
        <v>1803</v>
      </c>
      <c r="L89" s="88" t="s">
        <v>1540</v>
      </c>
      <c r="M89" s="89" t="s">
        <v>1457</v>
      </c>
      <c r="N89" s="49"/>
      <c r="O89" s="50" t="s">
        <v>1804</v>
      </c>
      <c r="P89" s="34"/>
      <c r="Q89"/>
    </row>
    <row r="90" spans="1:17" ht="12.75">
      <c r="A90" s="45" t="s">
        <v>1245</v>
      </c>
      <c r="B90" s="51">
        <v>59</v>
      </c>
      <c r="C90" s="46" t="s">
        <v>560</v>
      </c>
      <c r="D90" s="84" t="s">
        <v>1000</v>
      </c>
      <c r="E90" s="85" t="s">
        <v>1001</v>
      </c>
      <c r="F90" s="85" t="s">
        <v>1002</v>
      </c>
      <c r="G90" s="85" t="s">
        <v>1263</v>
      </c>
      <c r="H90" s="85" t="s">
        <v>1528</v>
      </c>
      <c r="I90" s="85" t="s">
        <v>1529</v>
      </c>
      <c r="J90" s="85" t="s">
        <v>1530</v>
      </c>
      <c r="K90" s="85" t="s">
        <v>1614</v>
      </c>
      <c r="L90" s="85" t="s">
        <v>1805</v>
      </c>
      <c r="M90" s="86" t="s">
        <v>1806</v>
      </c>
      <c r="N90" s="40" t="s">
        <v>1531</v>
      </c>
      <c r="O90" s="41" t="s">
        <v>1807</v>
      </c>
      <c r="P90" s="34"/>
      <c r="Q90"/>
    </row>
    <row r="91" spans="1:17" ht="12.75">
      <c r="A91" s="42" t="s">
        <v>165</v>
      </c>
      <c r="B91" s="47"/>
      <c r="C91" s="48" t="s">
        <v>385</v>
      </c>
      <c r="D91" s="87" t="s">
        <v>1004</v>
      </c>
      <c r="E91" s="88" t="s">
        <v>1005</v>
      </c>
      <c r="F91" s="88" t="s">
        <v>1006</v>
      </c>
      <c r="G91" s="88" t="s">
        <v>1264</v>
      </c>
      <c r="H91" s="88" t="s">
        <v>730</v>
      </c>
      <c r="I91" s="88" t="s">
        <v>840</v>
      </c>
      <c r="J91" s="88" t="s">
        <v>1532</v>
      </c>
      <c r="K91" s="88" t="s">
        <v>1808</v>
      </c>
      <c r="L91" s="88" t="s">
        <v>725</v>
      </c>
      <c r="M91" s="89" t="s">
        <v>796</v>
      </c>
      <c r="N91" s="49"/>
      <c r="O91" s="50" t="s">
        <v>1809</v>
      </c>
      <c r="P91" s="34"/>
      <c r="Q91"/>
    </row>
    <row r="92" spans="1:17" ht="12.75">
      <c r="A92" s="45" t="s">
        <v>1810</v>
      </c>
      <c r="B92" s="51">
        <v>74</v>
      </c>
      <c r="C92" s="46" t="s">
        <v>536</v>
      </c>
      <c r="D92" s="84" t="s">
        <v>940</v>
      </c>
      <c r="E92" s="85" t="s">
        <v>941</v>
      </c>
      <c r="F92" s="85" t="s">
        <v>942</v>
      </c>
      <c r="G92" s="85" t="s">
        <v>1257</v>
      </c>
      <c r="H92" s="85" t="s">
        <v>1524</v>
      </c>
      <c r="I92" s="85" t="s">
        <v>1525</v>
      </c>
      <c r="J92" s="85" t="s">
        <v>1526</v>
      </c>
      <c r="K92" s="85" t="s">
        <v>1811</v>
      </c>
      <c r="L92" s="85" t="s">
        <v>1812</v>
      </c>
      <c r="M92" s="86" t="s">
        <v>1813</v>
      </c>
      <c r="N92" s="40"/>
      <c r="O92" s="41" t="s">
        <v>1814</v>
      </c>
      <c r="P92" s="34"/>
      <c r="Q92"/>
    </row>
    <row r="93" spans="1:17" ht="12.75">
      <c r="A93" s="42" t="s">
        <v>266</v>
      </c>
      <c r="B93" s="47"/>
      <c r="C93" s="48" t="s">
        <v>394</v>
      </c>
      <c r="D93" s="87" t="s">
        <v>944</v>
      </c>
      <c r="E93" s="88" t="s">
        <v>967</v>
      </c>
      <c r="F93" s="88" t="s">
        <v>945</v>
      </c>
      <c r="G93" s="88" t="s">
        <v>1258</v>
      </c>
      <c r="H93" s="88" t="s">
        <v>839</v>
      </c>
      <c r="I93" s="88" t="s">
        <v>1527</v>
      </c>
      <c r="J93" s="88" t="s">
        <v>871</v>
      </c>
      <c r="K93" s="88" t="s">
        <v>870</v>
      </c>
      <c r="L93" s="88" t="s">
        <v>871</v>
      </c>
      <c r="M93" s="89" t="s">
        <v>1815</v>
      </c>
      <c r="N93" s="49"/>
      <c r="O93" s="50" t="s">
        <v>1816</v>
      </c>
      <c r="P93" s="34"/>
      <c r="Q93"/>
    </row>
    <row r="94" spans="1:17" ht="12.75">
      <c r="A94" s="45" t="s">
        <v>1817</v>
      </c>
      <c r="B94" s="51">
        <v>51</v>
      </c>
      <c r="C94" s="46" t="s">
        <v>553</v>
      </c>
      <c r="D94" s="84" t="s">
        <v>949</v>
      </c>
      <c r="E94" s="85" t="s">
        <v>964</v>
      </c>
      <c r="F94" s="85" t="s">
        <v>950</v>
      </c>
      <c r="G94" s="85" t="s">
        <v>1261</v>
      </c>
      <c r="H94" s="85" t="s">
        <v>1533</v>
      </c>
      <c r="I94" s="85" t="s">
        <v>1534</v>
      </c>
      <c r="J94" s="85" t="s">
        <v>1535</v>
      </c>
      <c r="K94" s="85" t="s">
        <v>1589</v>
      </c>
      <c r="L94" s="85" t="s">
        <v>1818</v>
      </c>
      <c r="M94" s="86" t="s">
        <v>1468</v>
      </c>
      <c r="N94" s="40" t="s">
        <v>1162</v>
      </c>
      <c r="O94" s="41" t="s">
        <v>1819</v>
      </c>
      <c r="P94" s="34"/>
      <c r="Q94"/>
    </row>
    <row r="95" spans="1:17" ht="12.75">
      <c r="A95" s="42" t="s">
        <v>165</v>
      </c>
      <c r="B95" s="47"/>
      <c r="C95" s="48" t="s">
        <v>167</v>
      </c>
      <c r="D95" s="87" t="s">
        <v>951</v>
      </c>
      <c r="E95" s="88" t="s">
        <v>998</v>
      </c>
      <c r="F95" s="88" t="s">
        <v>929</v>
      </c>
      <c r="G95" s="88" t="s">
        <v>1262</v>
      </c>
      <c r="H95" s="88" t="s">
        <v>1536</v>
      </c>
      <c r="I95" s="88" t="s">
        <v>1515</v>
      </c>
      <c r="J95" s="88" t="s">
        <v>1537</v>
      </c>
      <c r="K95" s="88" t="s">
        <v>723</v>
      </c>
      <c r="L95" s="88" t="s">
        <v>1820</v>
      </c>
      <c r="M95" s="89" t="s">
        <v>1821</v>
      </c>
      <c r="N95" s="49"/>
      <c r="O95" s="50" t="s">
        <v>1822</v>
      </c>
      <c r="P95" s="34"/>
      <c r="Q95"/>
    </row>
    <row r="96" spans="1:17" ht="12.75">
      <c r="A96" s="45"/>
      <c r="B96" s="51">
        <v>7</v>
      </c>
      <c r="C96" s="46" t="s">
        <v>465</v>
      </c>
      <c r="D96" s="84" t="s">
        <v>466</v>
      </c>
      <c r="E96" s="85" t="s">
        <v>467</v>
      </c>
      <c r="F96" s="85" t="s">
        <v>468</v>
      </c>
      <c r="G96" s="85" t="s">
        <v>1173</v>
      </c>
      <c r="H96" s="85" t="s">
        <v>1304</v>
      </c>
      <c r="I96" s="85" t="s">
        <v>1305</v>
      </c>
      <c r="J96" s="85" t="s">
        <v>1306</v>
      </c>
      <c r="K96" s="85" t="s">
        <v>1823</v>
      </c>
      <c r="L96" s="85" t="s">
        <v>1824</v>
      </c>
      <c r="M96" s="86" t="s">
        <v>1825</v>
      </c>
      <c r="N96" s="188" t="s">
        <v>1267</v>
      </c>
      <c r="O96" s="189"/>
      <c r="P96" s="34"/>
      <c r="Q96"/>
    </row>
    <row r="97" spans="1:17" ht="12.75">
      <c r="A97" s="42" t="s">
        <v>123</v>
      </c>
      <c r="B97" s="47"/>
      <c r="C97" s="48" t="s">
        <v>128</v>
      </c>
      <c r="D97" s="87" t="s">
        <v>470</v>
      </c>
      <c r="E97" s="88" t="s">
        <v>471</v>
      </c>
      <c r="F97" s="88" t="s">
        <v>472</v>
      </c>
      <c r="G97" s="88" t="s">
        <v>1174</v>
      </c>
      <c r="H97" s="88" t="s">
        <v>497</v>
      </c>
      <c r="I97" s="88" t="s">
        <v>1193</v>
      </c>
      <c r="J97" s="88" t="s">
        <v>1174</v>
      </c>
      <c r="K97" s="88" t="s">
        <v>472</v>
      </c>
      <c r="L97" s="88" t="s">
        <v>1174</v>
      </c>
      <c r="M97" s="89" t="s">
        <v>1670</v>
      </c>
      <c r="N97" s="190"/>
      <c r="O97" s="191"/>
      <c r="P97" s="34"/>
      <c r="Q97"/>
    </row>
    <row r="98" spans="1:17" ht="12.75">
      <c r="A98" s="45"/>
      <c r="B98" s="51">
        <v>46</v>
      </c>
      <c r="C98" s="46" t="s">
        <v>548</v>
      </c>
      <c r="D98" s="84" t="s">
        <v>780</v>
      </c>
      <c r="E98" s="85" t="s">
        <v>781</v>
      </c>
      <c r="F98" s="85" t="s">
        <v>782</v>
      </c>
      <c r="G98" s="85" t="s">
        <v>1215</v>
      </c>
      <c r="H98" s="85" t="s">
        <v>1405</v>
      </c>
      <c r="I98" s="85" t="s">
        <v>1406</v>
      </c>
      <c r="J98" s="85" t="s">
        <v>1407</v>
      </c>
      <c r="K98" s="85" t="s">
        <v>1826</v>
      </c>
      <c r="L98" s="85" t="s">
        <v>1827</v>
      </c>
      <c r="M98" s="86"/>
      <c r="N98" s="188" t="s">
        <v>716</v>
      </c>
      <c r="O98" s="189"/>
      <c r="P98" s="34"/>
      <c r="Q98"/>
    </row>
    <row r="99" spans="1:17" ht="12.75">
      <c r="A99" s="42" t="s">
        <v>123</v>
      </c>
      <c r="B99" s="47"/>
      <c r="C99" s="48" t="s">
        <v>152</v>
      </c>
      <c r="D99" s="87" t="s">
        <v>784</v>
      </c>
      <c r="E99" s="88" t="s">
        <v>785</v>
      </c>
      <c r="F99" s="88" t="s">
        <v>786</v>
      </c>
      <c r="G99" s="88" t="s">
        <v>1238</v>
      </c>
      <c r="H99" s="88" t="s">
        <v>1470</v>
      </c>
      <c r="I99" s="88" t="s">
        <v>835</v>
      </c>
      <c r="J99" s="88" t="s">
        <v>1471</v>
      </c>
      <c r="K99" s="88" t="s">
        <v>1471</v>
      </c>
      <c r="L99" s="88" t="s">
        <v>1448</v>
      </c>
      <c r="M99" s="89"/>
      <c r="N99" s="190"/>
      <c r="O99" s="191"/>
      <c r="P99" s="34"/>
      <c r="Q99"/>
    </row>
    <row r="100" spans="1:17" ht="12.75">
      <c r="A100" s="45"/>
      <c r="B100" s="51">
        <v>49</v>
      </c>
      <c r="C100" s="46" t="s">
        <v>551</v>
      </c>
      <c r="D100" s="84" t="s">
        <v>850</v>
      </c>
      <c r="E100" s="85" t="s">
        <v>851</v>
      </c>
      <c r="F100" s="85" t="s">
        <v>852</v>
      </c>
      <c r="G100" s="85" t="s">
        <v>1235</v>
      </c>
      <c r="H100" s="85" t="s">
        <v>1466</v>
      </c>
      <c r="I100" s="85" t="s">
        <v>1467</v>
      </c>
      <c r="J100" s="85" t="s">
        <v>1468</v>
      </c>
      <c r="K100" s="85" t="s">
        <v>1828</v>
      </c>
      <c r="L100" s="85" t="s">
        <v>1829</v>
      </c>
      <c r="M100" s="86"/>
      <c r="N100" s="188" t="s">
        <v>1332</v>
      </c>
      <c r="O100" s="189"/>
      <c r="P100" s="34"/>
      <c r="Q100"/>
    </row>
    <row r="101" spans="1:17" ht="12.75">
      <c r="A101" s="42" t="s">
        <v>138</v>
      </c>
      <c r="B101" s="47"/>
      <c r="C101" s="48" t="s">
        <v>140</v>
      </c>
      <c r="D101" s="87" t="s">
        <v>805</v>
      </c>
      <c r="E101" s="88" t="s">
        <v>805</v>
      </c>
      <c r="F101" s="88" t="s">
        <v>854</v>
      </c>
      <c r="G101" s="88" t="s">
        <v>1236</v>
      </c>
      <c r="H101" s="88" t="s">
        <v>828</v>
      </c>
      <c r="I101" s="88" t="s">
        <v>1228</v>
      </c>
      <c r="J101" s="88" t="s">
        <v>1469</v>
      </c>
      <c r="K101" s="88" t="s">
        <v>1830</v>
      </c>
      <c r="L101" s="88" t="s">
        <v>1461</v>
      </c>
      <c r="M101" s="89"/>
      <c r="N101" s="190"/>
      <c r="O101" s="191"/>
      <c r="P101" s="34"/>
      <c r="Q101"/>
    </row>
    <row r="102" spans="1:17" ht="12.75">
      <c r="A102" s="45"/>
      <c r="B102" s="51">
        <v>2</v>
      </c>
      <c r="C102" s="46" t="s">
        <v>484</v>
      </c>
      <c r="D102" s="84" t="s">
        <v>485</v>
      </c>
      <c r="E102" s="85" t="s">
        <v>486</v>
      </c>
      <c r="F102" s="85" t="s">
        <v>487</v>
      </c>
      <c r="G102" s="85" t="s">
        <v>1172</v>
      </c>
      <c r="H102" s="85" t="s">
        <v>1301</v>
      </c>
      <c r="I102" s="85" t="s">
        <v>1302</v>
      </c>
      <c r="J102" s="85" t="s">
        <v>1303</v>
      </c>
      <c r="K102" s="85" t="s">
        <v>1831</v>
      </c>
      <c r="L102" s="85"/>
      <c r="M102" s="86"/>
      <c r="N102" s="188" t="s">
        <v>1832</v>
      </c>
      <c r="O102" s="189"/>
      <c r="P102" s="34"/>
      <c r="Q102"/>
    </row>
    <row r="103" spans="1:17" ht="12.75">
      <c r="A103" s="42" t="s">
        <v>107</v>
      </c>
      <c r="B103" s="47"/>
      <c r="C103" s="48" t="s">
        <v>327</v>
      </c>
      <c r="D103" s="87" t="s">
        <v>489</v>
      </c>
      <c r="E103" s="88" t="s">
        <v>490</v>
      </c>
      <c r="F103" s="88" t="s">
        <v>489</v>
      </c>
      <c r="G103" s="88" t="s">
        <v>489</v>
      </c>
      <c r="H103" s="88" t="s">
        <v>489</v>
      </c>
      <c r="I103" s="88" t="s">
        <v>489</v>
      </c>
      <c r="J103" s="88" t="s">
        <v>489</v>
      </c>
      <c r="K103" s="88" t="s">
        <v>489</v>
      </c>
      <c r="L103" s="88"/>
      <c r="M103" s="89"/>
      <c r="N103" s="190"/>
      <c r="O103" s="191"/>
      <c r="P103" s="34"/>
      <c r="Q103"/>
    </row>
    <row r="104" spans="1:17" ht="12.75">
      <c r="A104" s="45"/>
      <c r="B104" s="51">
        <v>53</v>
      </c>
      <c r="C104" s="46" t="s">
        <v>555</v>
      </c>
      <c r="D104" s="84" t="s">
        <v>754</v>
      </c>
      <c r="E104" s="85" t="s">
        <v>755</v>
      </c>
      <c r="F104" s="85" t="s">
        <v>756</v>
      </c>
      <c r="G104" s="85" t="s">
        <v>1214</v>
      </c>
      <c r="H104" s="85" t="s">
        <v>1396</v>
      </c>
      <c r="I104" s="85" t="s">
        <v>1397</v>
      </c>
      <c r="J104" s="85" t="s">
        <v>1398</v>
      </c>
      <c r="K104" s="85" t="s">
        <v>1833</v>
      </c>
      <c r="L104" s="85"/>
      <c r="M104" s="86"/>
      <c r="N104" s="188" t="s">
        <v>1266</v>
      </c>
      <c r="O104" s="189"/>
      <c r="P104" s="34"/>
      <c r="Q104"/>
    </row>
    <row r="105" spans="1:17" ht="12.75">
      <c r="A105" s="42" t="s">
        <v>123</v>
      </c>
      <c r="B105" s="47"/>
      <c r="C105" s="48" t="s">
        <v>293</v>
      </c>
      <c r="D105" s="87" t="s">
        <v>758</v>
      </c>
      <c r="E105" s="88" t="s">
        <v>759</v>
      </c>
      <c r="F105" s="88" t="s">
        <v>670</v>
      </c>
      <c r="G105" s="88" t="s">
        <v>1237</v>
      </c>
      <c r="H105" s="88" t="s">
        <v>1399</v>
      </c>
      <c r="I105" s="88" t="s">
        <v>1400</v>
      </c>
      <c r="J105" s="88" t="s">
        <v>1195</v>
      </c>
      <c r="K105" s="88" t="s">
        <v>1451</v>
      </c>
      <c r="L105" s="88"/>
      <c r="M105" s="89"/>
      <c r="N105" s="190"/>
      <c r="O105" s="191"/>
      <c r="P105" s="34"/>
      <c r="Q105"/>
    </row>
    <row r="106" spans="1:17" ht="12.75">
      <c r="A106" s="45"/>
      <c r="B106" s="51">
        <v>58</v>
      </c>
      <c r="C106" s="46" t="s">
        <v>559</v>
      </c>
      <c r="D106" s="84" t="s">
        <v>648</v>
      </c>
      <c r="E106" s="85" t="s">
        <v>832</v>
      </c>
      <c r="F106" s="85" t="s">
        <v>833</v>
      </c>
      <c r="G106" s="85" t="s">
        <v>1231</v>
      </c>
      <c r="H106" s="85" t="s">
        <v>1538</v>
      </c>
      <c r="I106" s="85" t="s">
        <v>1539</v>
      </c>
      <c r="J106" s="85"/>
      <c r="K106" s="85"/>
      <c r="L106" s="85"/>
      <c r="M106" s="86"/>
      <c r="N106" s="188" t="s">
        <v>1265</v>
      </c>
      <c r="O106" s="189"/>
      <c r="P106" s="34"/>
      <c r="Q106"/>
    </row>
    <row r="107" spans="1:17" ht="12.75">
      <c r="A107" s="42" t="s">
        <v>138</v>
      </c>
      <c r="B107" s="47"/>
      <c r="C107" s="48" t="s">
        <v>39</v>
      </c>
      <c r="D107" s="87" t="s">
        <v>835</v>
      </c>
      <c r="E107" s="88" t="s">
        <v>836</v>
      </c>
      <c r="F107" s="88" t="s">
        <v>835</v>
      </c>
      <c r="G107" s="88" t="s">
        <v>1232</v>
      </c>
      <c r="H107" s="88" t="s">
        <v>1379</v>
      </c>
      <c r="I107" s="88" t="s">
        <v>1540</v>
      </c>
      <c r="J107" s="88"/>
      <c r="K107" s="88"/>
      <c r="L107" s="88"/>
      <c r="M107" s="89"/>
      <c r="N107" s="190"/>
      <c r="O107" s="191"/>
      <c r="P107" s="34"/>
      <c r="Q107"/>
    </row>
    <row r="108" spans="1:17" ht="12.75">
      <c r="A108" s="45"/>
      <c r="B108" s="51">
        <v>8</v>
      </c>
      <c r="C108" s="46" t="s">
        <v>493</v>
      </c>
      <c r="D108" s="84" t="s">
        <v>494</v>
      </c>
      <c r="E108" s="85" t="s">
        <v>495</v>
      </c>
      <c r="F108" s="85" t="s">
        <v>466</v>
      </c>
      <c r="G108" s="85" t="s">
        <v>1178</v>
      </c>
      <c r="H108" s="85" t="s">
        <v>1330</v>
      </c>
      <c r="I108" s="85"/>
      <c r="J108" s="85"/>
      <c r="K108" s="85"/>
      <c r="L108" s="85"/>
      <c r="M108" s="86"/>
      <c r="N108" s="188" t="s">
        <v>1267</v>
      </c>
      <c r="O108" s="189"/>
      <c r="P108" s="34"/>
      <c r="Q108"/>
    </row>
    <row r="109" spans="1:17" ht="12.75">
      <c r="A109" s="42" t="s">
        <v>123</v>
      </c>
      <c r="B109" s="47"/>
      <c r="C109" s="48" t="s">
        <v>332</v>
      </c>
      <c r="D109" s="87" t="s">
        <v>472</v>
      </c>
      <c r="E109" s="88" t="s">
        <v>593</v>
      </c>
      <c r="F109" s="88" t="s">
        <v>497</v>
      </c>
      <c r="G109" s="88" t="s">
        <v>1190</v>
      </c>
      <c r="H109" s="88" t="s">
        <v>461</v>
      </c>
      <c r="I109" s="88"/>
      <c r="J109" s="88"/>
      <c r="K109" s="88"/>
      <c r="L109" s="88"/>
      <c r="M109" s="89"/>
      <c r="N109" s="190"/>
      <c r="O109" s="191"/>
      <c r="P109" s="34"/>
      <c r="Q109"/>
    </row>
    <row r="110" spans="1:17" ht="12.75">
      <c r="A110" s="45"/>
      <c r="B110" s="51">
        <v>41</v>
      </c>
      <c r="C110" s="46" t="s">
        <v>545</v>
      </c>
      <c r="D110" s="84" t="s">
        <v>515</v>
      </c>
      <c r="E110" s="85" t="s">
        <v>743</v>
      </c>
      <c r="F110" s="85" t="s">
        <v>744</v>
      </c>
      <c r="G110" s="85" t="s">
        <v>1178</v>
      </c>
      <c r="H110" s="85" t="s">
        <v>1331</v>
      </c>
      <c r="I110" s="85"/>
      <c r="J110" s="85"/>
      <c r="K110" s="85"/>
      <c r="L110" s="85"/>
      <c r="M110" s="86"/>
      <c r="N110" s="188" t="s">
        <v>1332</v>
      </c>
      <c r="O110" s="189"/>
      <c r="P110" s="34"/>
      <c r="Q110"/>
    </row>
    <row r="111" spans="1:17" ht="12.75">
      <c r="A111" s="42" t="s">
        <v>138</v>
      </c>
      <c r="B111" s="47"/>
      <c r="C111" s="48" t="s">
        <v>140</v>
      </c>
      <c r="D111" s="87" t="s">
        <v>600</v>
      </c>
      <c r="E111" s="88" t="s">
        <v>689</v>
      </c>
      <c r="F111" s="88" t="s">
        <v>589</v>
      </c>
      <c r="G111" s="88" t="s">
        <v>1197</v>
      </c>
      <c r="H111" s="88" t="s">
        <v>1541</v>
      </c>
      <c r="I111" s="88"/>
      <c r="J111" s="88"/>
      <c r="K111" s="88"/>
      <c r="L111" s="88"/>
      <c r="M111" s="89"/>
      <c r="N111" s="190"/>
      <c r="O111" s="191"/>
      <c r="P111" s="34"/>
      <c r="Q111"/>
    </row>
    <row r="112" spans="1:17" ht="12.75">
      <c r="A112" s="45"/>
      <c r="B112" s="51">
        <v>52</v>
      </c>
      <c r="C112" s="46" t="s">
        <v>554</v>
      </c>
      <c r="D112" s="84" t="s">
        <v>782</v>
      </c>
      <c r="E112" s="85" t="s">
        <v>816</v>
      </c>
      <c r="F112" s="85" t="s">
        <v>817</v>
      </c>
      <c r="G112" s="85" t="s">
        <v>1225</v>
      </c>
      <c r="H112" s="85" t="s">
        <v>1333</v>
      </c>
      <c r="I112" s="85"/>
      <c r="J112" s="85"/>
      <c r="K112" s="85"/>
      <c r="L112" s="85"/>
      <c r="M112" s="86"/>
      <c r="N112" s="188" t="s">
        <v>1267</v>
      </c>
      <c r="O112" s="189"/>
      <c r="P112" s="34"/>
      <c r="Q112"/>
    </row>
    <row r="113" spans="1:17" ht="12.75">
      <c r="A113" s="42" t="s">
        <v>138</v>
      </c>
      <c r="B113" s="47"/>
      <c r="C113" s="48" t="s">
        <v>35</v>
      </c>
      <c r="D113" s="87" t="s">
        <v>713</v>
      </c>
      <c r="E113" s="88" t="s">
        <v>819</v>
      </c>
      <c r="F113" s="88" t="s">
        <v>820</v>
      </c>
      <c r="G113" s="88" t="s">
        <v>1226</v>
      </c>
      <c r="H113" s="88" t="s">
        <v>1542</v>
      </c>
      <c r="I113" s="88"/>
      <c r="J113" s="88"/>
      <c r="K113" s="88"/>
      <c r="L113" s="88"/>
      <c r="M113" s="89"/>
      <c r="N113" s="190"/>
      <c r="O113" s="191"/>
      <c r="P113" s="34"/>
      <c r="Q113"/>
    </row>
    <row r="114" spans="1:17" ht="12.75">
      <c r="A114" s="45"/>
      <c r="B114" s="51">
        <v>43</v>
      </c>
      <c r="C114" s="46" t="s">
        <v>546</v>
      </c>
      <c r="D114" s="84" t="s">
        <v>766</v>
      </c>
      <c r="E114" s="85" t="s">
        <v>767</v>
      </c>
      <c r="F114" s="85" t="s">
        <v>700</v>
      </c>
      <c r="G114" s="85" t="s">
        <v>1204</v>
      </c>
      <c r="H114" s="85"/>
      <c r="I114" s="85"/>
      <c r="J114" s="85"/>
      <c r="K114" s="85"/>
      <c r="L114" s="85"/>
      <c r="M114" s="86"/>
      <c r="N114" s="188" t="s">
        <v>1267</v>
      </c>
      <c r="O114" s="189"/>
      <c r="P114" s="34"/>
      <c r="Q114"/>
    </row>
    <row r="115" spans="1:17" ht="12.75">
      <c r="A115" s="42" t="s">
        <v>138</v>
      </c>
      <c r="B115" s="47"/>
      <c r="C115" s="48" t="s">
        <v>158</v>
      </c>
      <c r="D115" s="87" t="s">
        <v>769</v>
      </c>
      <c r="E115" s="88" t="s">
        <v>683</v>
      </c>
      <c r="F115" s="88" t="s">
        <v>770</v>
      </c>
      <c r="G115" s="88" t="s">
        <v>1205</v>
      </c>
      <c r="H115" s="88"/>
      <c r="I115" s="88"/>
      <c r="J115" s="88"/>
      <c r="K115" s="88"/>
      <c r="L115" s="88"/>
      <c r="M115" s="89"/>
      <c r="N115" s="190"/>
      <c r="O115" s="191"/>
      <c r="P115" s="34"/>
      <c r="Q115"/>
    </row>
    <row r="116" spans="1:17" ht="12.75">
      <c r="A116" s="45"/>
      <c r="B116" s="51">
        <v>35</v>
      </c>
      <c r="C116" s="46" t="s">
        <v>540</v>
      </c>
      <c r="D116" s="84" t="s">
        <v>619</v>
      </c>
      <c r="E116" s="85" t="s">
        <v>706</v>
      </c>
      <c r="F116" s="85" t="s">
        <v>500</v>
      </c>
      <c r="G116" s="85" t="s">
        <v>1217</v>
      </c>
      <c r="H116" s="85"/>
      <c r="I116" s="85"/>
      <c r="J116" s="85"/>
      <c r="K116" s="85"/>
      <c r="L116" s="85"/>
      <c r="M116" s="86"/>
      <c r="N116" s="188" t="s">
        <v>1267</v>
      </c>
      <c r="O116" s="189"/>
      <c r="P116" s="34"/>
      <c r="Q116"/>
    </row>
    <row r="117" spans="1:17" ht="12.75">
      <c r="A117" s="42" t="s">
        <v>163</v>
      </c>
      <c r="B117" s="47"/>
      <c r="C117" s="48" t="s">
        <v>362</v>
      </c>
      <c r="D117" s="87" t="s">
        <v>938</v>
      </c>
      <c r="E117" s="88" t="s">
        <v>966</v>
      </c>
      <c r="F117" s="88" t="s">
        <v>724</v>
      </c>
      <c r="G117" s="88" t="s">
        <v>717</v>
      </c>
      <c r="H117" s="88"/>
      <c r="I117" s="88"/>
      <c r="J117" s="88"/>
      <c r="K117" s="88"/>
      <c r="L117" s="88"/>
      <c r="M117" s="89"/>
      <c r="N117" s="190"/>
      <c r="O117" s="191"/>
      <c r="P117" s="34"/>
      <c r="Q117"/>
    </row>
    <row r="118" spans="1:17" ht="12.75">
      <c r="A118" s="45"/>
      <c r="B118" s="51">
        <v>5</v>
      </c>
      <c r="C118" s="46" t="s">
        <v>456</v>
      </c>
      <c r="D118" s="84" t="s">
        <v>457</v>
      </c>
      <c r="E118" s="85" t="s">
        <v>458</v>
      </c>
      <c r="F118" s="85" t="s">
        <v>459</v>
      </c>
      <c r="G118" s="85"/>
      <c r="H118" s="85"/>
      <c r="I118" s="85"/>
      <c r="J118" s="85"/>
      <c r="K118" s="85"/>
      <c r="L118" s="85"/>
      <c r="M118" s="86"/>
      <c r="N118" s="188" t="s">
        <v>1265</v>
      </c>
      <c r="O118" s="189"/>
      <c r="P118" s="34"/>
      <c r="Q118"/>
    </row>
    <row r="119" spans="1:17" ht="12.75">
      <c r="A119" s="42" t="s">
        <v>123</v>
      </c>
      <c r="B119" s="47"/>
      <c r="C119" s="48" t="s">
        <v>128</v>
      </c>
      <c r="D119" s="87" t="s">
        <v>461</v>
      </c>
      <c r="E119" s="88" t="s">
        <v>462</v>
      </c>
      <c r="F119" s="88" t="s">
        <v>461</v>
      </c>
      <c r="G119" s="88"/>
      <c r="H119" s="88"/>
      <c r="I119" s="88"/>
      <c r="J119" s="88"/>
      <c r="K119" s="88"/>
      <c r="L119" s="88"/>
      <c r="M119" s="89"/>
      <c r="N119" s="190"/>
      <c r="O119" s="191"/>
      <c r="P119" s="34"/>
      <c r="Q119"/>
    </row>
    <row r="120" spans="1:17" ht="12.75">
      <c r="A120" s="45"/>
      <c r="B120" s="51">
        <v>22</v>
      </c>
      <c r="C120" s="46" t="s">
        <v>527</v>
      </c>
      <c r="D120" s="84" t="s">
        <v>646</v>
      </c>
      <c r="E120" s="85" t="s">
        <v>647</v>
      </c>
      <c r="F120" s="85" t="s">
        <v>648</v>
      </c>
      <c r="G120" s="85"/>
      <c r="H120" s="85"/>
      <c r="I120" s="85"/>
      <c r="J120" s="85"/>
      <c r="K120" s="85"/>
      <c r="L120" s="85"/>
      <c r="M120" s="86"/>
      <c r="N120" s="188" t="s">
        <v>1266</v>
      </c>
      <c r="O120" s="189"/>
      <c r="P120" s="34"/>
      <c r="Q120"/>
    </row>
    <row r="121" spans="1:17" ht="12.75">
      <c r="A121" s="42" t="s">
        <v>163</v>
      </c>
      <c r="B121" s="47"/>
      <c r="C121" s="48" t="s">
        <v>182</v>
      </c>
      <c r="D121" s="87" t="s">
        <v>728</v>
      </c>
      <c r="E121" s="88" t="s">
        <v>651</v>
      </c>
      <c r="F121" s="88" t="s">
        <v>729</v>
      </c>
      <c r="G121" s="88"/>
      <c r="H121" s="88"/>
      <c r="I121" s="88"/>
      <c r="J121" s="88"/>
      <c r="K121" s="88"/>
      <c r="L121" s="88"/>
      <c r="M121" s="89"/>
      <c r="N121" s="190"/>
      <c r="O121" s="191"/>
      <c r="P121" s="34"/>
      <c r="Q121"/>
    </row>
    <row r="122" spans="1:17" ht="12.75">
      <c r="A122" s="45"/>
      <c r="B122" s="51">
        <v>48</v>
      </c>
      <c r="C122" s="46" t="s">
        <v>550</v>
      </c>
      <c r="D122" s="84" t="s">
        <v>632</v>
      </c>
      <c r="E122" s="85" t="s">
        <v>741</v>
      </c>
      <c r="F122" s="85" t="s">
        <v>792</v>
      </c>
      <c r="G122" s="85"/>
      <c r="H122" s="85"/>
      <c r="I122" s="85"/>
      <c r="J122" s="85"/>
      <c r="K122" s="85"/>
      <c r="L122" s="85"/>
      <c r="M122" s="86"/>
      <c r="N122" s="188" t="s">
        <v>1265</v>
      </c>
      <c r="O122" s="189"/>
      <c r="P122" s="34"/>
      <c r="Q122"/>
    </row>
    <row r="123" spans="1:17" ht="12.75">
      <c r="A123" s="42" t="s">
        <v>138</v>
      </c>
      <c r="B123" s="47"/>
      <c r="C123" s="48" t="s">
        <v>140</v>
      </c>
      <c r="D123" s="87" t="s">
        <v>621</v>
      </c>
      <c r="E123" s="88" t="s">
        <v>660</v>
      </c>
      <c r="F123" s="88" t="s">
        <v>962</v>
      </c>
      <c r="G123" s="88"/>
      <c r="H123" s="88"/>
      <c r="I123" s="88"/>
      <c r="J123" s="88"/>
      <c r="K123" s="88"/>
      <c r="L123" s="88"/>
      <c r="M123" s="89"/>
      <c r="N123" s="190"/>
      <c r="O123" s="191"/>
      <c r="P123" s="34"/>
      <c r="Q123"/>
    </row>
    <row r="124" spans="1:17" ht="12.75">
      <c r="A124" s="45"/>
      <c r="B124" s="51">
        <v>47</v>
      </c>
      <c r="C124" s="46" t="s">
        <v>549</v>
      </c>
      <c r="D124" s="84" t="s">
        <v>792</v>
      </c>
      <c r="E124" s="85" t="s">
        <v>793</v>
      </c>
      <c r="F124" s="85" t="s">
        <v>637</v>
      </c>
      <c r="G124" s="85"/>
      <c r="H124" s="85"/>
      <c r="I124" s="85"/>
      <c r="J124" s="85"/>
      <c r="K124" s="85"/>
      <c r="L124" s="85"/>
      <c r="M124" s="86"/>
      <c r="N124" s="188" t="s">
        <v>1266</v>
      </c>
      <c r="O124" s="189"/>
      <c r="P124" s="34"/>
      <c r="Q124"/>
    </row>
    <row r="125" spans="1:17" ht="12.75">
      <c r="A125" s="42" t="s">
        <v>163</v>
      </c>
      <c r="B125" s="47"/>
      <c r="C125" s="48" t="s">
        <v>170</v>
      </c>
      <c r="D125" s="87" t="s">
        <v>795</v>
      </c>
      <c r="E125" s="88" t="s">
        <v>796</v>
      </c>
      <c r="F125" s="88" t="s">
        <v>682</v>
      </c>
      <c r="G125" s="88"/>
      <c r="H125" s="88"/>
      <c r="I125" s="88"/>
      <c r="J125" s="88"/>
      <c r="K125" s="88"/>
      <c r="L125" s="88"/>
      <c r="M125" s="89"/>
      <c r="N125" s="190"/>
      <c r="O125" s="191"/>
      <c r="P125" s="34"/>
      <c r="Q125"/>
    </row>
    <row r="126" spans="1:17" ht="12.75">
      <c r="A126" s="45"/>
      <c r="B126" s="51">
        <v>24</v>
      </c>
      <c r="C126" s="46" t="s">
        <v>529</v>
      </c>
      <c r="D126" s="84" t="s">
        <v>696</v>
      </c>
      <c r="E126" s="85" t="s">
        <v>697</v>
      </c>
      <c r="F126" s="85" t="s">
        <v>680</v>
      </c>
      <c r="G126" s="85"/>
      <c r="H126" s="85"/>
      <c r="I126" s="85"/>
      <c r="J126" s="85"/>
      <c r="K126" s="85"/>
      <c r="L126" s="85"/>
      <c r="M126" s="86"/>
      <c r="N126" s="188" t="s">
        <v>716</v>
      </c>
      <c r="O126" s="189"/>
      <c r="P126" s="34"/>
      <c r="Q126"/>
    </row>
    <row r="127" spans="1:17" ht="12.75">
      <c r="A127" s="42" t="s">
        <v>165</v>
      </c>
      <c r="B127" s="47"/>
      <c r="C127" s="48" t="s">
        <v>231</v>
      </c>
      <c r="D127" s="87" t="s">
        <v>812</v>
      </c>
      <c r="E127" s="88" t="s">
        <v>813</v>
      </c>
      <c r="F127" s="88" t="s">
        <v>814</v>
      </c>
      <c r="G127" s="88"/>
      <c r="H127" s="88"/>
      <c r="I127" s="88"/>
      <c r="J127" s="88"/>
      <c r="K127" s="88"/>
      <c r="L127" s="88"/>
      <c r="M127" s="89"/>
      <c r="N127" s="190"/>
      <c r="O127" s="191"/>
      <c r="P127" s="34"/>
      <c r="Q127"/>
    </row>
    <row r="128" spans="1:17" ht="12.75">
      <c r="A128" s="45"/>
      <c r="B128" s="51">
        <v>60</v>
      </c>
      <c r="C128" s="46" t="s">
        <v>561</v>
      </c>
      <c r="D128" s="84" t="s">
        <v>866</v>
      </c>
      <c r="E128" s="85" t="s">
        <v>867</v>
      </c>
      <c r="F128" s="85" t="s">
        <v>868</v>
      </c>
      <c r="G128" s="85"/>
      <c r="H128" s="85"/>
      <c r="I128" s="85"/>
      <c r="J128" s="85"/>
      <c r="K128" s="85"/>
      <c r="L128" s="85"/>
      <c r="M128" s="86"/>
      <c r="N128" s="188" t="s">
        <v>1267</v>
      </c>
      <c r="O128" s="189"/>
      <c r="P128" s="34"/>
      <c r="Q128"/>
    </row>
    <row r="129" spans="1:17" ht="12.75">
      <c r="A129" s="42" t="s">
        <v>163</v>
      </c>
      <c r="B129" s="47"/>
      <c r="C129" s="48" t="s">
        <v>170</v>
      </c>
      <c r="D129" s="87" t="s">
        <v>870</v>
      </c>
      <c r="E129" s="88" t="s">
        <v>790</v>
      </c>
      <c r="F129" s="88" t="s">
        <v>871</v>
      </c>
      <c r="G129" s="88"/>
      <c r="H129" s="88"/>
      <c r="I129" s="88"/>
      <c r="J129" s="88"/>
      <c r="K129" s="88"/>
      <c r="L129" s="88"/>
      <c r="M129" s="89"/>
      <c r="N129" s="190"/>
      <c r="O129" s="191"/>
      <c r="P129" s="34"/>
      <c r="Q129"/>
    </row>
    <row r="130" spans="1:17" ht="12.75">
      <c r="A130" s="45"/>
      <c r="B130" s="51">
        <v>44</v>
      </c>
      <c r="C130" s="46" t="s">
        <v>547</v>
      </c>
      <c r="D130" s="84" t="s">
        <v>956</v>
      </c>
      <c r="E130" s="85" t="s">
        <v>975</v>
      </c>
      <c r="F130" s="85" t="s">
        <v>976</v>
      </c>
      <c r="G130" s="85"/>
      <c r="H130" s="85"/>
      <c r="I130" s="85"/>
      <c r="J130" s="85"/>
      <c r="K130" s="85"/>
      <c r="L130" s="85"/>
      <c r="M130" s="86"/>
      <c r="N130" s="188" t="s">
        <v>716</v>
      </c>
      <c r="O130" s="189"/>
      <c r="P130" s="34"/>
      <c r="Q130"/>
    </row>
    <row r="131" spans="1:17" ht="12.75">
      <c r="A131" s="42" t="s">
        <v>138</v>
      </c>
      <c r="B131" s="47"/>
      <c r="C131" s="48" t="s">
        <v>367</v>
      </c>
      <c r="D131" s="87" t="s">
        <v>957</v>
      </c>
      <c r="E131" s="88" t="s">
        <v>978</v>
      </c>
      <c r="F131" s="88" t="s">
        <v>979</v>
      </c>
      <c r="G131" s="88"/>
      <c r="H131" s="88"/>
      <c r="I131" s="88"/>
      <c r="J131" s="88"/>
      <c r="K131" s="88"/>
      <c r="L131" s="88"/>
      <c r="M131" s="89"/>
      <c r="N131" s="190"/>
      <c r="O131" s="191"/>
      <c r="P131" s="34"/>
      <c r="Q131"/>
    </row>
    <row r="132" spans="1:17" ht="12.75">
      <c r="A132" s="45"/>
      <c r="B132" s="51">
        <v>66</v>
      </c>
      <c r="C132" s="46" t="s">
        <v>565</v>
      </c>
      <c r="D132" s="84" t="s">
        <v>900</v>
      </c>
      <c r="E132" s="85" t="s">
        <v>982</v>
      </c>
      <c r="F132" s="85" t="s">
        <v>983</v>
      </c>
      <c r="G132" s="85"/>
      <c r="H132" s="85"/>
      <c r="I132" s="85"/>
      <c r="J132" s="85"/>
      <c r="K132" s="85"/>
      <c r="L132" s="85"/>
      <c r="M132" s="86"/>
      <c r="N132" s="188" t="s">
        <v>1267</v>
      </c>
      <c r="O132" s="189"/>
      <c r="P132" s="34"/>
      <c r="Q132"/>
    </row>
    <row r="133" spans="1:17" ht="12.75">
      <c r="A133" s="42" t="s">
        <v>266</v>
      </c>
      <c r="B133" s="47"/>
      <c r="C133" s="48" t="s">
        <v>394</v>
      </c>
      <c r="D133" s="87" t="s">
        <v>958</v>
      </c>
      <c r="E133" s="88" t="s">
        <v>985</v>
      </c>
      <c r="F133" s="88" t="s">
        <v>986</v>
      </c>
      <c r="G133" s="88"/>
      <c r="H133" s="88"/>
      <c r="I133" s="88"/>
      <c r="J133" s="88"/>
      <c r="K133" s="88"/>
      <c r="L133" s="88"/>
      <c r="M133" s="89"/>
      <c r="N133" s="190"/>
      <c r="O133" s="191"/>
      <c r="P133" s="34"/>
      <c r="Q133"/>
    </row>
    <row r="134" spans="1:17" ht="12.75">
      <c r="A134" s="45"/>
      <c r="B134" s="51">
        <v>34</v>
      </c>
      <c r="C134" s="46" t="s">
        <v>539</v>
      </c>
      <c r="D134" s="84" t="s">
        <v>657</v>
      </c>
      <c r="E134" s="85" t="s">
        <v>1081</v>
      </c>
      <c r="F134" s="85" t="s">
        <v>952</v>
      </c>
      <c r="G134" s="85"/>
      <c r="H134" s="85"/>
      <c r="I134" s="85"/>
      <c r="J134" s="85"/>
      <c r="K134" s="85"/>
      <c r="L134" s="85"/>
      <c r="M134" s="86"/>
      <c r="N134" s="188" t="s">
        <v>1265</v>
      </c>
      <c r="O134" s="189"/>
      <c r="P134" s="34"/>
      <c r="Q134"/>
    </row>
    <row r="135" spans="1:17" ht="12.75">
      <c r="A135" s="42" t="s">
        <v>138</v>
      </c>
      <c r="B135" s="47"/>
      <c r="C135" s="48" t="s">
        <v>140</v>
      </c>
      <c r="D135" s="87" t="s">
        <v>954</v>
      </c>
      <c r="E135" s="88" t="s">
        <v>1009</v>
      </c>
      <c r="F135" s="88" t="s">
        <v>955</v>
      </c>
      <c r="G135" s="88"/>
      <c r="H135" s="88"/>
      <c r="I135" s="88"/>
      <c r="J135" s="88"/>
      <c r="K135" s="88"/>
      <c r="L135" s="88"/>
      <c r="M135" s="89"/>
      <c r="N135" s="190"/>
      <c r="O135" s="191"/>
      <c r="P135" s="34"/>
      <c r="Q135"/>
    </row>
    <row r="136" spans="1:17" ht="12.75">
      <c r="A136" s="45"/>
      <c r="B136" s="51">
        <v>25</v>
      </c>
      <c r="C136" s="46" t="s">
        <v>530</v>
      </c>
      <c r="D136" s="84" t="s">
        <v>714</v>
      </c>
      <c r="E136" s="85" t="s">
        <v>715</v>
      </c>
      <c r="F136" s="85"/>
      <c r="G136" s="85"/>
      <c r="H136" s="85"/>
      <c r="I136" s="85"/>
      <c r="J136" s="85"/>
      <c r="K136" s="85"/>
      <c r="L136" s="85"/>
      <c r="M136" s="86"/>
      <c r="N136" s="188" t="s">
        <v>716</v>
      </c>
      <c r="O136" s="189"/>
      <c r="P136" s="34"/>
      <c r="Q136"/>
    </row>
    <row r="137" spans="1:17" ht="12.75">
      <c r="A137" s="42" t="s">
        <v>165</v>
      </c>
      <c r="B137" s="47"/>
      <c r="C137" s="48" t="s">
        <v>356</v>
      </c>
      <c r="D137" s="87" t="s">
        <v>613</v>
      </c>
      <c r="E137" s="88" t="s">
        <v>694</v>
      </c>
      <c r="F137" s="88"/>
      <c r="G137" s="88"/>
      <c r="H137" s="88"/>
      <c r="I137" s="88"/>
      <c r="J137" s="88"/>
      <c r="K137" s="88"/>
      <c r="L137" s="88"/>
      <c r="M137" s="89"/>
      <c r="N137" s="190"/>
      <c r="O137" s="191"/>
      <c r="P137" s="34"/>
      <c r="Q137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14" man="1"/>
    <brk id="89" max="14" man="1"/>
    <brk id="1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72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A52" sqref="A52:B62"/>
    </sheetView>
  </sheetViews>
  <sheetFormatPr defaultColWidth="9.140625" defaultRowHeight="12.75"/>
  <cols>
    <col min="1" max="2" width="6.00390625" style="17" customWidth="1"/>
    <col min="3" max="3" width="6.00390625" style="158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4"/>
      <c r="B1" s="184"/>
      <c r="C1" s="90"/>
      <c r="D1" s="30"/>
      <c r="E1" s="30"/>
      <c r="F1" s="159"/>
      <c r="G1" s="30"/>
      <c r="H1" s="30"/>
      <c r="I1" s="43"/>
    </row>
    <row r="2" spans="1:9" ht="15" customHeight="1">
      <c r="A2" s="293" t="str">
        <f>Startlist!A1</f>
        <v>Paide Ralli 2022</v>
      </c>
      <c r="B2" s="293"/>
      <c r="C2" s="294"/>
      <c r="D2" s="294"/>
      <c r="E2" s="294"/>
      <c r="F2" s="294"/>
      <c r="G2" s="294"/>
      <c r="H2" s="294"/>
      <c r="I2" s="294"/>
    </row>
    <row r="3" spans="1:9" ht="15">
      <c r="A3" s="295" t="str">
        <f>Startlist!$A2</f>
        <v>16.-17. september 2022</v>
      </c>
      <c r="B3" s="295"/>
      <c r="C3" s="295"/>
      <c r="D3" s="295"/>
      <c r="E3" s="295"/>
      <c r="F3" s="295"/>
      <c r="G3" s="295"/>
      <c r="H3" s="295"/>
      <c r="I3" s="295"/>
    </row>
    <row r="4" spans="1:9" ht="15">
      <c r="A4" s="295" t="str">
        <f>Startlist!$A3</f>
        <v>Paide</v>
      </c>
      <c r="B4" s="295"/>
      <c r="C4" s="295"/>
      <c r="D4" s="295"/>
      <c r="E4" s="295"/>
      <c r="F4" s="295"/>
      <c r="G4" s="295"/>
      <c r="H4" s="295"/>
      <c r="I4" s="295"/>
    </row>
    <row r="5" spans="1:9" ht="15" customHeight="1">
      <c r="A5" s="184"/>
      <c r="B5" s="184"/>
      <c r="C5" s="90"/>
      <c r="D5" s="152"/>
      <c r="E5" s="30"/>
      <c r="F5" s="30"/>
      <c r="G5" s="30"/>
      <c r="H5" s="30"/>
      <c r="I5" s="44"/>
    </row>
    <row r="6" spans="1:10" ht="15.75" customHeight="1">
      <c r="A6" s="185" t="s">
        <v>47</v>
      </c>
      <c r="B6" s="113"/>
      <c r="D6" s="118"/>
      <c r="E6" s="113"/>
      <c r="F6" s="113"/>
      <c r="G6" s="113"/>
      <c r="H6" s="113"/>
      <c r="I6" s="117"/>
      <c r="J6" s="76"/>
    </row>
    <row r="7" spans="1:10" ht="12.75">
      <c r="A7" s="226" t="s">
        <v>213</v>
      </c>
      <c r="B7" s="227" t="s">
        <v>214</v>
      </c>
      <c r="C7" s="227" t="s">
        <v>58</v>
      </c>
      <c r="D7" s="92"/>
      <c r="E7" s="93" t="s">
        <v>46</v>
      </c>
      <c r="F7" s="92"/>
      <c r="G7" s="94" t="s">
        <v>55</v>
      </c>
      <c r="H7" s="91" t="s">
        <v>54</v>
      </c>
      <c r="I7" s="229" t="s">
        <v>48</v>
      </c>
      <c r="J7" s="76"/>
    </row>
    <row r="8" spans="1:10" ht="15" customHeight="1">
      <c r="A8" s="95">
        <v>1</v>
      </c>
      <c r="B8" s="225">
        <f>COUNTIF($D$1:D7,D8)+1</f>
        <v>1</v>
      </c>
      <c r="C8" s="127">
        <v>1</v>
      </c>
      <c r="D8" s="96" t="str">
        <f>VLOOKUP(C8,Startlist!B:F,2,FALSE)</f>
        <v>MV2</v>
      </c>
      <c r="E8" s="97" t="str">
        <f>CONCATENATE(VLOOKUP(C8,Startlist!B:H,3,FALSE)," / ",VLOOKUP(C8,Startlist!B:H,4,FALSE))</f>
        <v>Gregor Jeets / Timo Taniel</v>
      </c>
      <c r="F8" s="98" t="str">
        <f>VLOOKUP(C8,Startlist!B:F,5,FALSE)</f>
        <v>EST</v>
      </c>
      <c r="G8" s="97" t="str">
        <f>VLOOKUP(C8,Startlist!B:H,7,FALSE)</f>
        <v>Skoda Fabia Rally2 Evo</v>
      </c>
      <c r="H8" s="97" t="str">
        <f>VLOOKUP(C8,Startlist!B:H,6,FALSE)</f>
        <v>TEHASE AUTO</v>
      </c>
      <c r="I8" s="228" t="str">
        <f>IF(VLOOKUP(C8,Results!B:O,14,FALSE)="","Retired",VLOOKUP(C8,Results!B:O,14,FALSE))</f>
        <v> 1:01.29,7</v>
      </c>
      <c r="J8" s="155"/>
    </row>
    <row r="9" spans="1:10" ht="15" customHeight="1">
      <c r="A9" s="95">
        <f>A8+1</f>
        <v>2</v>
      </c>
      <c r="B9" s="225">
        <f>COUNTIF($D$1:D8,D9)+1</f>
        <v>1</v>
      </c>
      <c r="C9" s="127">
        <v>3</v>
      </c>
      <c r="D9" s="96" t="str">
        <f>VLOOKUP(C9,Startlist!B:F,2,FALSE)</f>
        <v>MV5</v>
      </c>
      <c r="E9" s="97" t="str">
        <f>CONCATENATE(VLOOKUP(C9,Startlist!B:H,3,FALSE)," / ",VLOOKUP(C9,Startlist!B:H,4,FALSE))</f>
        <v>Timmu Kõrge / Erki Pints</v>
      </c>
      <c r="F9" s="98" t="str">
        <f>VLOOKUP(C9,Startlist!B:F,5,FALSE)</f>
        <v>EST</v>
      </c>
      <c r="G9" s="97" t="str">
        <f>VLOOKUP(C9,Startlist!B:H,7,FALSE)</f>
        <v>Mitsubishi Lancer Evo 10</v>
      </c>
      <c r="H9" s="97" t="str">
        <f>VLOOKUP(C9,Startlist!B:H,6,FALSE)</f>
        <v>KUPATAMA MOTORSPORT</v>
      </c>
      <c r="I9" s="228" t="str">
        <f>IF(VLOOKUP(C9,Results!B:O,14,FALSE)="","Retired",VLOOKUP(C9,Results!B:O,14,FALSE))</f>
        <v> 1:02.24,5</v>
      </c>
      <c r="J9" s="155"/>
    </row>
    <row r="10" spans="1:10" ht="15" customHeight="1">
      <c r="A10" s="95">
        <f aca="true" t="shared" si="0" ref="A10:A51">A9+1</f>
        <v>3</v>
      </c>
      <c r="B10" s="225">
        <f>COUNTIF($D$1:D9,D10)+1</f>
        <v>2</v>
      </c>
      <c r="C10" s="127">
        <v>6</v>
      </c>
      <c r="D10" s="96" t="str">
        <f>VLOOKUP(C10,Startlist!B:F,2,FALSE)</f>
        <v>MV5</v>
      </c>
      <c r="E10" s="97" t="str">
        <f>CONCATENATE(VLOOKUP(C10,Startlist!B:H,3,FALSE)," / ",VLOOKUP(C10,Startlist!B:H,4,FALSE))</f>
        <v>Emils Blums / Didzis Eglitis</v>
      </c>
      <c r="F10" s="98" t="str">
        <f>VLOOKUP(C10,Startlist!B:F,5,FALSE)</f>
        <v>LVA</v>
      </c>
      <c r="G10" s="97" t="str">
        <f>VLOOKUP(C10,Startlist!B:H,7,FALSE)</f>
        <v>Mitsubishi Lancer Evo 9</v>
      </c>
      <c r="H10" s="97" t="str">
        <f>VLOOKUP(C10,Startlist!B:H,6,FALSE)</f>
        <v>A1M MOTORSPORT</v>
      </c>
      <c r="I10" s="228" t="str">
        <f>IF(VLOOKUP(C10,Results!B:O,14,FALSE)="","Retired",VLOOKUP(C10,Results!B:O,14,FALSE))</f>
        <v> 1:02.27,6</v>
      </c>
      <c r="J10" s="155"/>
    </row>
    <row r="11" spans="1:10" ht="15" customHeight="1">
      <c r="A11" s="95">
        <f t="shared" si="0"/>
        <v>4</v>
      </c>
      <c r="B11" s="225">
        <f>COUNTIF($D$1:D10,D11)+1</f>
        <v>1</v>
      </c>
      <c r="C11" s="127">
        <v>10</v>
      </c>
      <c r="D11" s="96" t="str">
        <f>VLOOKUP(C11,Startlist!B:F,2,FALSE)</f>
        <v>MV3</v>
      </c>
      <c r="E11" s="97" t="str">
        <f>CONCATENATE(VLOOKUP(C11,Startlist!B:H,3,FALSE)," / ",VLOOKUP(C11,Startlist!B:H,4,FALSE))</f>
        <v>Kaspar Kasari / Rainis Raidma</v>
      </c>
      <c r="F11" s="98" t="str">
        <f>VLOOKUP(C11,Startlist!B:F,5,FALSE)</f>
        <v>EST</v>
      </c>
      <c r="G11" s="97" t="str">
        <f>VLOOKUP(C11,Startlist!B:H,7,FALSE)</f>
        <v>Ford Fiesta Rally3</v>
      </c>
      <c r="H11" s="97" t="str">
        <f>VLOOKUP(C11,Startlist!B:H,6,FALSE)</f>
        <v>OT RACING</v>
      </c>
      <c r="I11" s="228" t="str">
        <f>IF(VLOOKUP(C11,Results!B:O,14,FALSE)="","Retired",VLOOKUP(C11,Results!B:O,14,FALSE))</f>
        <v> 1:04.30,5</v>
      </c>
      <c r="J11" s="155"/>
    </row>
    <row r="12" spans="1:10" ht="15" customHeight="1">
      <c r="A12" s="95">
        <f t="shared" si="0"/>
        <v>5</v>
      </c>
      <c r="B12" s="225">
        <f>COUNTIF($D$1:D11,D12)+1</f>
        <v>1</v>
      </c>
      <c r="C12" s="127">
        <v>30</v>
      </c>
      <c r="D12" s="96" t="str">
        <f>VLOOKUP(C12,Startlist!B:F,2,FALSE)</f>
        <v>MV6</v>
      </c>
      <c r="E12" s="97" t="str">
        <f>CONCATENATE(VLOOKUP(C12,Startlist!B:H,3,FALSE)," / ",VLOOKUP(C12,Startlist!B:H,4,FALSE))</f>
        <v>Taavi Niinemets / Esko Allika</v>
      </c>
      <c r="F12" s="98" t="str">
        <f>VLOOKUP(C12,Startlist!B:F,5,FALSE)</f>
        <v>EST</v>
      </c>
      <c r="G12" s="97" t="str">
        <f>VLOOKUP(C12,Startlist!B:H,7,FALSE)</f>
        <v>BMW M3</v>
      </c>
      <c r="H12" s="97" t="str">
        <f>VLOOKUP(C12,Startlist!B:H,6,FALSE)</f>
        <v>JUURU TEHNIKAKLUBI</v>
      </c>
      <c r="I12" s="228" t="str">
        <f>IF(VLOOKUP(C12,Results!B:O,14,FALSE)="","Retired",VLOOKUP(C12,Results!B:O,14,FALSE))</f>
        <v> 1:05.10,8</v>
      </c>
      <c r="J12" s="155"/>
    </row>
    <row r="13" spans="1:10" ht="15" customHeight="1">
      <c r="A13" s="95">
        <f t="shared" si="0"/>
        <v>6</v>
      </c>
      <c r="B13" s="225">
        <f>COUNTIF($D$1:D12,D13)+1</f>
        <v>1</v>
      </c>
      <c r="C13" s="127">
        <v>20</v>
      </c>
      <c r="D13" s="96" t="str">
        <f>VLOOKUP(C13,Startlist!B:F,2,FALSE)</f>
        <v>MV4</v>
      </c>
      <c r="E13" s="97" t="str">
        <f>CONCATENATE(VLOOKUP(C13,Startlist!B:H,3,FALSE)," / ",VLOOKUP(C13,Startlist!B:H,4,FALSE))</f>
        <v>Jaspar Vaher / Marti Halling</v>
      </c>
      <c r="F13" s="98" t="str">
        <f>VLOOKUP(C13,Startlist!B:F,5,FALSE)</f>
        <v>EST</v>
      </c>
      <c r="G13" s="97" t="str">
        <f>VLOOKUP(C13,Startlist!B:H,7,FALSE)</f>
        <v>Ford Fiesta Rally4</v>
      </c>
      <c r="H13" s="97" t="str">
        <f>VLOOKUP(C13,Startlist!B:H,6,FALSE)</f>
        <v>CKR ESTONIA</v>
      </c>
      <c r="I13" s="228" t="str">
        <f>IF(VLOOKUP(C13,Results!B:O,14,FALSE)="","Retired",VLOOKUP(C13,Results!B:O,14,FALSE))</f>
        <v> 1:05.25,5</v>
      </c>
      <c r="J13" s="155"/>
    </row>
    <row r="14" spans="1:10" ht="15" customHeight="1">
      <c r="A14" s="95">
        <f t="shared" si="0"/>
        <v>7</v>
      </c>
      <c r="B14" s="225">
        <f>COUNTIF($D$1:D13,D14)+1</f>
        <v>1</v>
      </c>
      <c r="C14" s="127">
        <v>37</v>
      </c>
      <c r="D14" s="96" t="str">
        <f>VLOOKUP(C14,Startlist!B:F,2,FALSE)</f>
        <v>MV7</v>
      </c>
      <c r="E14" s="97" t="str">
        <f>CONCATENATE(VLOOKUP(C14,Startlist!B:H,3,FALSE)," / ",VLOOKUP(C14,Startlist!B:H,4,FALSE))</f>
        <v>Romet Jürgenson / Siim Oja</v>
      </c>
      <c r="F14" s="98" t="str">
        <f>VLOOKUP(C14,Startlist!B:F,5,FALSE)</f>
        <v>EST</v>
      </c>
      <c r="G14" s="97" t="str">
        <f>VLOOKUP(C14,Startlist!B:H,7,FALSE)</f>
        <v>Honda Civic Type-R</v>
      </c>
      <c r="H14" s="97" t="str">
        <f>VLOOKUP(C14,Startlist!B:H,6,FALSE)</f>
        <v>PACE MOTORSPORT ESTONIA</v>
      </c>
      <c r="I14" s="228" t="str">
        <f>IF(VLOOKUP(C14,Results!B:O,14,FALSE)="","Retired",VLOOKUP(C14,Results!B:O,14,FALSE))</f>
        <v> 1:06.03,2</v>
      </c>
      <c r="J14" s="155"/>
    </row>
    <row r="15" spans="1:10" ht="15" customHeight="1">
      <c r="A15" s="95">
        <f t="shared" si="0"/>
        <v>8</v>
      </c>
      <c r="B15" s="225">
        <f>COUNTIF($D$1:D14,D15)+1</f>
        <v>3</v>
      </c>
      <c r="C15" s="127">
        <v>9</v>
      </c>
      <c r="D15" s="96" t="str">
        <f>VLOOKUP(C15,Startlist!B:F,2,FALSE)</f>
        <v>MV5</v>
      </c>
      <c r="E15" s="97" t="str">
        <f>CONCATENATE(VLOOKUP(C15,Startlist!B:H,3,FALSE)," / ",VLOOKUP(C15,Startlist!B:H,4,FALSE))</f>
        <v>Edgars Balodis / Maksims Juzikevics</v>
      </c>
      <c r="F15" s="98" t="str">
        <f>VLOOKUP(C15,Startlist!B:F,5,FALSE)</f>
        <v>EST / LVA</v>
      </c>
      <c r="G15" s="97" t="str">
        <f>VLOOKUP(C15,Startlist!B:H,7,FALSE)</f>
        <v>Mitsubishi Lancer Evo 8</v>
      </c>
      <c r="H15" s="97" t="str">
        <f>VLOOKUP(C15,Startlist!B:H,6,FALSE)</f>
        <v>A1M MOTORSPORT</v>
      </c>
      <c r="I15" s="228" t="str">
        <f>IF(VLOOKUP(C15,Results!B:O,14,FALSE)="","Retired",VLOOKUP(C15,Results!B:O,14,FALSE))</f>
        <v> 1:06.10,4</v>
      </c>
      <c r="J15" s="155"/>
    </row>
    <row r="16" spans="1:10" ht="15" customHeight="1">
      <c r="A16" s="95">
        <f t="shared" si="0"/>
        <v>9</v>
      </c>
      <c r="B16" s="225">
        <f>COUNTIF($D$1:D15,D16)+1</f>
        <v>2</v>
      </c>
      <c r="C16" s="127">
        <v>32</v>
      </c>
      <c r="D16" s="96" t="str">
        <f>VLOOKUP(C16,Startlist!B:F,2,FALSE)</f>
        <v>MV6</v>
      </c>
      <c r="E16" s="97" t="str">
        <f>CONCATENATE(VLOOKUP(C16,Startlist!B:H,3,FALSE)," / ",VLOOKUP(C16,Startlist!B:H,4,FALSE))</f>
        <v>Raiko Aru / Allar Heina</v>
      </c>
      <c r="F16" s="98" t="str">
        <f>VLOOKUP(C16,Startlist!B:F,5,FALSE)</f>
        <v>EST</v>
      </c>
      <c r="G16" s="97" t="str">
        <f>VLOOKUP(C16,Startlist!B:H,7,FALSE)</f>
        <v>BMW 1M</v>
      </c>
      <c r="H16" s="97" t="str">
        <f>VLOOKUP(C16,Startlist!B:H,6,FALSE)</f>
        <v>MRF MOTORSPORT</v>
      </c>
      <c r="I16" s="228" t="str">
        <f>IF(VLOOKUP(C16,Results!B:O,14,FALSE)="","Retired",VLOOKUP(C16,Results!B:O,14,FALSE))</f>
        <v> 1:06.15,0</v>
      </c>
      <c r="J16" s="155"/>
    </row>
    <row r="17" spans="1:10" ht="15" customHeight="1">
      <c r="A17" s="95">
        <f t="shared" si="0"/>
        <v>10</v>
      </c>
      <c r="B17" s="225">
        <f>COUNTIF($D$1:D16,D17)+1</f>
        <v>2</v>
      </c>
      <c r="C17" s="127">
        <v>19</v>
      </c>
      <c r="D17" s="96" t="str">
        <f>VLOOKUP(C17,Startlist!B:F,2,FALSE)</f>
        <v>MV4</v>
      </c>
      <c r="E17" s="97" t="str">
        <f>CONCATENATE(VLOOKUP(C17,Startlist!B:H,3,FALSE)," / ",VLOOKUP(C17,Startlist!B:H,4,FALSE))</f>
        <v>Karl-Markus Sei / Martin Leotoots</v>
      </c>
      <c r="F17" s="98" t="str">
        <f>VLOOKUP(C17,Startlist!B:F,5,FALSE)</f>
        <v>EST</v>
      </c>
      <c r="G17" s="97" t="str">
        <f>VLOOKUP(C17,Startlist!B:H,7,FALSE)</f>
        <v>Peugeot 208 Rally4</v>
      </c>
      <c r="H17" s="97" t="str">
        <f>VLOOKUP(C17,Startlist!B:H,6,FALSE)</f>
        <v>ALM MOTORSPORT</v>
      </c>
      <c r="I17" s="228" t="str">
        <f>IF(VLOOKUP(C17,Results!B:O,14,FALSE)="","Retired",VLOOKUP(C17,Results!B:O,14,FALSE))</f>
        <v> 1:06.42,7</v>
      </c>
      <c r="J17" s="155"/>
    </row>
    <row r="18" spans="1:10" ht="15" customHeight="1">
      <c r="A18" s="95">
        <f t="shared" si="0"/>
        <v>11</v>
      </c>
      <c r="B18" s="225">
        <f>COUNTIF($D$1:D17,D18)+1</f>
        <v>4</v>
      </c>
      <c r="C18" s="127">
        <v>11</v>
      </c>
      <c r="D18" s="96" t="str">
        <f>VLOOKUP(C18,Startlist!B:F,2,FALSE)</f>
        <v>MV5</v>
      </c>
      <c r="E18" s="97" t="str">
        <f>CONCATENATE(VLOOKUP(C18,Startlist!B:H,3,FALSE)," / ",VLOOKUP(C18,Startlist!B:H,4,FALSE))</f>
        <v>Rainer Paavel / Tiina Ehrbach</v>
      </c>
      <c r="F18" s="98" t="str">
        <f>VLOOKUP(C18,Startlist!B:F,5,FALSE)</f>
        <v>EST</v>
      </c>
      <c r="G18" s="97" t="str">
        <f>VLOOKUP(C18,Startlist!B:H,7,FALSE)</f>
        <v>Mitsubishi Lancer Evo 9</v>
      </c>
      <c r="H18" s="97" t="str">
        <f>VLOOKUP(C18,Startlist!B:H,6,FALSE)</f>
        <v>BTR RACING</v>
      </c>
      <c r="I18" s="228" t="str">
        <f>IF(VLOOKUP(C18,Results!B:O,14,FALSE)="","Retired",VLOOKUP(C18,Results!B:O,14,FALSE))</f>
        <v> 1:06.50,0</v>
      </c>
      <c r="J18" s="155"/>
    </row>
    <row r="19" spans="1:10" ht="15" customHeight="1">
      <c r="A19" s="95">
        <f t="shared" si="0"/>
        <v>12</v>
      </c>
      <c r="B19" s="225">
        <f>COUNTIF($D$1:D18,D19)+1</f>
        <v>3</v>
      </c>
      <c r="C19" s="127">
        <v>18</v>
      </c>
      <c r="D19" s="96" t="str">
        <f>VLOOKUP(C19,Startlist!B:F,2,FALSE)</f>
        <v>MV4</v>
      </c>
      <c r="E19" s="97" t="str">
        <f>CONCATENATE(VLOOKUP(C19,Startlist!B:H,3,FALSE)," / ",VLOOKUP(C19,Startlist!B:H,4,FALSE))</f>
        <v>Patrick Enok / Tanel Kasesalu</v>
      </c>
      <c r="F19" s="98" t="str">
        <f>VLOOKUP(C19,Startlist!B:F,5,FALSE)</f>
        <v>EST</v>
      </c>
      <c r="G19" s="97" t="str">
        <f>VLOOKUP(C19,Startlist!B:H,7,FALSE)</f>
        <v>Ford Fiesta Rally4</v>
      </c>
      <c r="H19" s="97" t="str">
        <f>VLOOKUP(C19,Startlist!B:H,6,FALSE)</f>
        <v>CKR ESTONIA</v>
      </c>
      <c r="I19" s="228" t="str">
        <f>IF(VLOOKUP(C19,Results!B:O,14,FALSE)="","Retired",VLOOKUP(C19,Results!B:O,14,FALSE))</f>
        <v> 1:06.52,6</v>
      </c>
      <c r="J19" s="155"/>
    </row>
    <row r="20" spans="1:10" ht="15" customHeight="1">
      <c r="A20" s="95">
        <f t="shared" si="0"/>
        <v>13</v>
      </c>
      <c r="B20" s="225">
        <f>COUNTIF($D$1:D19,D20)+1</f>
        <v>3</v>
      </c>
      <c r="C20" s="127">
        <v>36</v>
      </c>
      <c r="D20" s="96" t="str">
        <f>VLOOKUP(C20,Startlist!B:F,2,FALSE)</f>
        <v>MV6</v>
      </c>
      <c r="E20" s="97" t="str">
        <f>CONCATENATE(VLOOKUP(C20,Startlist!B:H,3,FALSE)," / ",VLOOKUP(C20,Startlist!B:H,4,FALSE))</f>
        <v>Markus Tammoja / Henri Ääremaa</v>
      </c>
      <c r="F20" s="98" t="str">
        <f>VLOOKUP(C20,Startlist!B:F,5,FALSE)</f>
        <v>EST</v>
      </c>
      <c r="G20" s="97" t="str">
        <f>VLOOKUP(C20,Startlist!B:H,7,FALSE)</f>
        <v>BMW 316I</v>
      </c>
      <c r="H20" s="97" t="str">
        <f>VLOOKUP(C20,Startlist!B:H,6,FALSE)</f>
        <v>MRF MOTORSPORT</v>
      </c>
      <c r="I20" s="228" t="str">
        <f>IF(VLOOKUP(C20,Results!B:O,14,FALSE)="","Retired",VLOOKUP(C20,Results!B:O,14,FALSE))</f>
        <v> 1:07.24,4</v>
      </c>
      <c r="J20" s="155"/>
    </row>
    <row r="21" spans="1:10" ht="15" customHeight="1">
      <c r="A21" s="95">
        <f t="shared" si="0"/>
        <v>14</v>
      </c>
      <c r="B21" s="225">
        <f>COUNTIF($D$1:D20,D21)+1</f>
        <v>2</v>
      </c>
      <c r="C21" s="127">
        <v>33</v>
      </c>
      <c r="D21" s="96" t="str">
        <f>VLOOKUP(C21,Startlist!B:F,2,FALSE)</f>
        <v>MV7</v>
      </c>
      <c r="E21" s="97" t="str">
        <f>CONCATENATE(VLOOKUP(C21,Startlist!B:H,3,FALSE)," / ",VLOOKUP(C21,Startlist!B:H,4,FALSE))</f>
        <v>Keiro Orgus / Evelin Mitendorf</v>
      </c>
      <c r="F21" s="98" t="str">
        <f>VLOOKUP(C21,Startlist!B:F,5,FALSE)</f>
        <v>EST</v>
      </c>
      <c r="G21" s="97" t="str">
        <f>VLOOKUP(C21,Startlist!B:H,7,FALSE)</f>
        <v>Honda Civic Type-R</v>
      </c>
      <c r="H21" s="97" t="str">
        <f>VLOOKUP(C21,Startlist!B:H,6,FALSE)</f>
        <v>MURAKAS RACING</v>
      </c>
      <c r="I21" s="228" t="str">
        <f>IF(VLOOKUP(C21,Results!B:O,14,FALSE)="","Retired",VLOOKUP(C21,Results!B:O,14,FALSE))</f>
        <v> 1:08.14,3</v>
      </c>
      <c r="J21" s="155"/>
    </row>
    <row r="22" spans="1:9" ht="15">
      <c r="A22" s="95">
        <f t="shared" si="0"/>
        <v>15</v>
      </c>
      <c r="B22" s="225">
        <f>COUNTIF($D$1:D21,D22)+1</f>
        <v>4</v>
      </c>
      <c r="C22" s="127">
        <v>16</v>
      </c>
      <c r="D22" s="96" t="str">
        <f>VLOOKUP(C22,Startlist!B:F,2,FALSE)</f>
        <v>MV4</v>
      </c>
      <c r="E22" s="97" t="str">
        <f>CONCATENATE(VLOOKUP(C22,Startlist!B:H,3,FALSE)," / ",VLOOKUP(C22,Startlist!B:H,4,FALSE))</f>
        <v>Karl Johannes Visnapuu / Rait Jansen</v>
      </c>
      <c r="F22" s="98" t="str">
        <f>VLOOKUP(C22,Startlist!B:F,5,FALSE)</f>
        <v>EST</v>
      </c>
      <c r="G22" s="97" t="str">
        <f>VLOOKUP(C22,Startlist!B:H,7,FALSE)</f>
        <v>Ford Fiesta Rally4</v>
      </c>
      <c r="H22" s="97" t="str">
        <f>VLOOKUP(C22,Startlist!B:H,6,FALSE)</f>
        <v>CRC RALLY TEAM</v>
      </c>
      <c r="I22" s="228" t="str">
        <f>IF(VLOOKUP(C22,Results!B:O,14,FALSE)="","Retired",VLOOKUP(C22,Results!B:O,14,FALSE))</f>
        <v> 1:08.26,6</v>
      </c>
    </row>
    <row r="23" spans="1:9" ht="15">
      <c r="A23" s="95">
        <f t="shared" si="0"/>
        <v>16</v>
      </c>
      <c r="B23" s="225">
        <f>COUNTIF($D$1:D22,D23)+1</f>
        <v>4</v>
      </c>
      <c r="C23" s="127">
        <v>38</v>
      </c>
      <c r="D23" s="96" t="str">
        <f>VLOOKUP(C23,Startlist!B:F,2,FALSE)</f>
        <v>MV6</v>
      </c>
      <c r="E23" s="97" t="str">
        <f>CONCATENATE(VLOOKUP(C23,Startlist!B:H,3,FALSE)," / ",VLOOKUP(C23,Startlist!B:H,4,FALSE))</f>
        <v>Tarmo Lee / Tõnu Nõmmik</v>
      </c>
      <c r="F23" s="98" t="str">
        <f>VLOOKUP(C23,Startlist!B:F,5,FALSE)</f>
        <v>EST</v>
      </c>
      <c r="G23" s="97" t="str">
        <f>VLOOKUP(C23,Startlist!B:H,7,FALSE)</f>
        <v>BMW 320</v>
      </c>
      <c r="H23" s="97" t="str">
        <f>VLOOKUP(C23,Startlist!B:H,6,FALSE)</f>
        <v>JUURU TEHNIKAKLUBI</v>
      </c>
      <c r="I23" s="228" t="str">
        <f>IF(VLOOKUP(C23,Results!B:O,14,FALSE)="","Retired",VLOOKUP(C23,Results!B:O,14,FALSE))</f>
        <v> 1:08.39,0</v>
      </c>
    </row>
    <row r="24" spans="1:9" ht="15">
      <c r="A24" s="95">
        <f t="shared" si="0"/>
        <v>17</v>
      </c>
      <c r="B24" s="225">
        <f>COUNTIF($D$1:D23,D24)+1</f>
        <v>3</v>
      </c>
      <c r="C24" s="127">
        <v>29</v>
      </c>
      <c r="D24" s="96" t="str">
        <f>VLOOKUP(C24,Startlist!B:F,2,FALSE)</f>
        <v>MV7</v>
      </c>
      <c r="E24" s="97" t="str">
        <f>CONCATENATE(VLOOKUP(C24,Startlist!B:H,3,FALSE)," / ",VLOOKUP(C24,Startlist!B:H,4,FALSE))</f>
        <v>Mark-Egert Tiits / Sander Pruul</v>
      </c>
      <c r="F24" s="98" t="str">
        <f>VLOOKUP(C24,Startlist!B:F,5,FALSE)</f>
        <v>EST</v>
      </c>
      <c r="G24" s="97" t="str">
        <f>VLOOKUP(C24,Startlist!B:H,7,FALSE)</f>
        <v>VW Golf 2</v>
      </c>
      <c r="H24" s="97" t="str">
        <f>VLOOKUP(C24,Startlist!B:H,6,FALSE)</f>
        <v>TIITS RACING TEAM</v>
      </c>
      <c r="I24" s="228" t="str">
        <f>IF(VLOOKUP(C24,Results!B:O,14,FALSE)="","Retired",VLOOKUP(C24,Results!B:O,14,FALSE))</f>
        <v> 1:08.41,8</v>
      </c>
    </row>
    <row r="25" spans="1:9" ht="15">
      <c r="A25" s="95">
        <f t="shared" si="0"/>
        <v>18</v>
      </c>
      <c r="B25" s="225">
        <f>COUNTIF($D$1:D24,D25)+1</f>
        <v>5</v>
      </c>
      <c r="C25" s="127">
        <v>15</v>
      </c>
      <c r="D25" s="96" t="str">
        <f>VLOOKUP(C25,Startlist!B:F,2,FALSE)</f>
        <v>MV4</v>
      </c>
      <c r="E25" s="97" t="str">
        <f>CONCATENATE(VLOOKUP(C25,Startlist!B:H,3,FALSE)," / ",VLOOKUP(C25,Startlist!B:H,4,FALSE))</f>
        <v>Fabio Schwarz / Tim Rauber</v>
      </c>
      <c r="F25" s="98" t="str">
        <f>VLOOKUP(C25,Startlist!B:F,5,FALSE)</f>
        <v>DEU</v>
      </c>
      <c r="G25" s="97" t="str">
        <f>VLOOKUP(C25,Startlist!B:H,7,FALSE)</f>
        <v>Ford Fiesta Rally4</v>
      </c>
      <c r="H25" s="97" t="str">
        <f>VLOOKUP(C25,Startlist!B:H,6,FALSE)</f>
        <v>BALTIC MOTORSPORT PROMOTION</v>
      </c>
      <c r="I25" s="228" t="str">
        <f>IF(VLOOKUP(C25,Results!B:O,14,FALSE)="","Retired",VLOOKUP(C25,Results!B:O,14,FALSE))</f>
        <v> 1:09.25,2</v>
      </c>
    </row>
    <row r="26" spans="1:9" ht="15">
      <c r="A26" s="95">
        <f t="shared" si="0"/>
        <v>19</v>
      </c>
      <c r="B26" s="225">
        <f>COUNTIF($D$1:D25,D26)+1</f>
        <v>6</v>
      </c>
      <c r="C26" s="127">
        <v>23</v>
      </c>
      <c r="D26" s="96" t="str">
        <f>VLOOKUP(C26,Startlist!B:F,2,FALSE)</f>
        <v>MV4</v>
      </c>
      <c r="E26" s="97" t="str">
        <f>CONCATENATE(VLOOKUP(C26,Startlist!B:H,3,FALSE)," / ",VLOOKUP(C26,Startlist!B:H,4,FALSE))</f>
        <v>Kevin Lempu / Andre Rahumeel</v>
      </c>
      <c r="F26" s="98" t="str">
        <f>VLOOKUP(C26,Startlist!B:F,5,FALSE)</f>
        <v>EST</v>
      </c>
      <c r="G26" s="97" t="str">
        <f>VLOOKUP(C26,Startlist!B:H,7,FALSE)</f>
        <v>Ford Fiesta R2T</v>
      </c>
      <c r="H26" s="97" t="str">
        <f>VLOOKUP(C26,Startlist!B:H,6,FALSE)</f>
        <v>OT RACING</v>
      </c>
      <c r="I26" s="228" t="str">
        <f>IF(VLOOKUP(C26,Results!B:O,14,FALSE)="","Retired",VLOOKUP(C26,Results!B:O,14,FALSE))</f>
        <v> 1:09.56,6</v>
      </c>
    </row>
    <row r="27" spans="1:9" ht="15">
      <c r="A27" s="95">
        <f t="shared" si="0"/>
        <v>20</v>
      </c>
      <c r="B27" s="225">
        <f>COUNTIF($D$1:D26,D27)+1</f>
        <v>5</v>
      </c>
      <c r="C27" s="127">
        <v>14</v>
      </c>
      <c r="D27" s="96" t="str">
        <f>VLOOKUP(C27,Startlist!B:F,2,FALSE)</f>
        <v>MV5</v>
      </c>
      <c r="E27" s="97" t="str">
        <f>CONCATENATE(VLOOKUP(C27,Startlist!B:H,3,FALSE)," / ",VLOOKUP(C27,Startlist!B:H,4,FALSE))</f>
        <v>Chrislin Sepp / Kristo Holtsmann</v>
      </c>
      <c r="F27" s="98" t="str">
        <f>VLOOKUP(C27,Startlist!B:F,5,FALSE)</f>
        <v>EST</v>
      </c>
      <c r="G27" s="97" t="str">
        <f>VLOOKUP(C27,Startlist!B:H,7,FALSE)</f>
        <v>Mitsubishi Lancer Evo 9</v>
      </c>
      <c r="H27" s="97" t="str">
        <f>VLOOKUP(C27,Startlist!B:H,6,FALSE)</f>
        <v>MURAKAS RACING</v>
      </c>
      <c r="I27" s="228" t="str">
        <f>IF(VLOOKUP(C27,Results!B:O,14,FALSE)="","Retired",VLOOKUP(C27,Results!B:O,14,FALSE))</f>
        <v> 1:10.35,1</v>
      </c>
    </row>
    <row r="28" spans="1:9" ht="15">
      <c r="A28" s="95">
        <f t="shared" si="0"/>
        <v>21</v>
      </c>
      <c r="B28" s="225">
        <f>COUNTIF($D$1:D27,D28)+1</f>
        <v>1</v>
      </c>
      <c r="C28" s="127">
        <v>40</v>
      </c>
      <c r="D28" s="96" t="str">
        <f>VLOOKUP(C28,Startlist!B:F,2,FALSE)</f>
        <v>MV8</v>
      </c>
      <c r="E28" s="97" t="str">
        <f>CONCATENATE(VLOOKUP(C28,Startlist!B:H,3,FALSE)," / ",VLOOKUP(C28,Startlist!B:H,4,FALSE))</f>
        <v>Karel Tölp / Karol Pert</v>
      </c>
      <c r="F28" s="98" t="str">
        <f>VLOOKUP(C28,Startlist!B:F,5,FALSE)</f>
        <v>EST</v>
      </c>
      <c r="G28" s="97" t="str">
        <f>VLOOKUP(C28,Startlist!B:H,7,FALSE)</f>
        <v>Ford Fiesta R2</v>
      </c>
      <c r="H28" s="97" t="str">
        <f>VLOOKUP(C28,Startlist!B:H,6,FALSE)</f>
        <v>KAUR MOTORSPORT</v>
      </c>
      <c r="I28" s="228" t="str">
        <f>IF(VLOOKUP(C28,Results!B:O,14,FALSE)="","Retired",VLOOKUP(C28,Results!B:O,14,FALSE))</f>
        <v> 1:10.56,2</v>
      </c>
    </row>
    <row r="29" spans="1:9" ht="15">
      <c r="A29" s="95">
        <f t="shared" si="0"/>
        <v>22</v>
      </c>
      <c r="B29" s="225">
        <f>COUNTIF($D$1:D28,D29)+1</f>
        <v>2</v>
      </c>
      <c r="C29" s="127">
        <v>26</v>
      </c>
      <c r="D29" s="96" t="str">
        <f>VLOOKUP(C29,Startlist!B:F,2,FALSE)</f>
        <v>MV8</v>
      </c>
      <c r="E29" s="97" t="str">
        <f>CONCATENATE(VLOOKUP(C29,Startlist!B:H,3,FALSE)," / ",VLOOKUP(C29,Startlist!B:H,4,FALSE))</f>
        <v>Joosep Planken / Taavi Lassmann</v>
      </c>
      <c r="F29" s="98" t="str">
        <f>VLOOKUP(C29,Startlist!B:F,5,FALSE)</f>
        <v>EST</v>
      </c>
      <c r="G29" s="97" t="str">
        <f>VLOOKUP(C29,Startlist!B:H,7,FALSE)</f>
        <v>Ford Fiesta R2</v>
      </c>
      <c r="H29" s="97" t="str">
        <f>VLOOKUP(C29,Startlist!B:H,6,FALSE)</f>
        <v>CKR ESTONIA</v>
      </c>
      <c r="I29" s="228" t="str">
        <f>IF(VLOOKUP(C29,Results!B:O,14,FALSE)="","Retired",VLOOKUP(C29,Results!B:O,14,FALSE))</f>
        <v> 1:11.06,4</v>
      </c>
    </row>
    <row r="30" spans="1:9" ht="15">
      <c r="A30" s="95">
        <f t="shared" si="0"/>
        <v>23</v>
      </c>
      <c r="B30" s="225">
        <f>COUNTIF($D$1:D29,D30)+1</f>
        <v>5</v>
      </c>
      <c r="C30" s="127">
        <v>54</v>
      </c>
      <c r="D30" s="96" t="str">
        <f>VLOOKUP(C30,Startlist!B:F,2,FALSE)</f>
        <v>MV6</v>
      </c>
      <c r="E30" s="97" t="str">
        <f>CONCATENATE(VLOOKUP(C30,Startlist!B:H,3,FALSE)," / ",VLOOKUP(C30,Startlist!B:H,4,FALSE))</f>
        <v>Mihkel Mändla / Kaur Teder</v>
      </c>
      <c r="F30" s="98" t="str">
        <f>VLOOKUP(C30,Startlist!B:F,5,FALSE)</f>
        <v>EST</v>
      </c>
      <c r="G30" s="97" t="str">
        <f>VLOOKUP(C30,Startlist!B:H,7,FALSE)</f>
        <v>BMW M3</v>
      </c>
      <c r="H30" s="97" t="str">
        <f>VLOOKUP(C30,Startlist!B:H,6,FALSE)</f>
        <v>BTR RACING</v>
      </c>
      <c r="I30" s="228" t="str">
        <f>IF(VLOOKUP(C30,Results!B:O,14,FALSE)="","Retired",VLOOKUP(C30,Results!B:O,14,FALSE))</f>
        <v> 1:11.30,7</v>
      </c>
    </row>
    <row r="31" spans="1:9" ht="15">
      <c r="A31" s="95">
        <f t="shared" si="0"/>
        <v>24</v>
      </c>
      <c r="B31" s="225">
        <f>COUNTIF($D$1:D30,D31)+1</f>
        <v>4</v>
      </c>
      <c r="C31" s="127">
        <v>27</v>
      </c>
      <c r="D31" s="96" t="str">
        <f>VLOOKUP(C31,Startlist!B:F,2,FALSE)</f>
        <v>MV7</v>
      </c>
      <c r="E31" s="97" t="str">
        <f>CONCATENATE(VLOOKUP(C31,Startlist!B:H,3,FALSE)," / ",VLOOKUP(C31,Startlist!B:H,4,FALSE))</f>
        <v>Robert Kikkatalo / Robin Mark</v>
      </c>
      <c r="F31" s="98" t="str">
        <f>VLOOKUP(C31,Startlist!B:F,5,FALSE)</f>
        <v>EST</v>
      </c>
      <c r="G31" s="97" t="str">
        <f>VLOOKUP(C31,Startlist!B:H,7,FALSE)</f>
        <v>Opel Astra</v>
      </c>
      <c r="H31" s="97" t="str">
        <f>VLOOKUP(C31,Startlist!B:H,6,FALSE)</f>
        <v>A1M MOTORSPORT</v>
      </c>
      <c r="I31" s="228" t="str">
        <f>IF(VLOOKUP(C31,Results!B:O,14,FALSE)="","Retired",VLOOKUP(C31,Results!B:O,14,FALSE))</f>
        <v> 1:11.50,9</v>
      </c>
    </row>
    <row r="32" spans="1:9" ht="15">
      <c r="A32" s="95">
        <f t="shared" si="0"/>
        <v>25</v>
      </c>
      <c r="B32" s="225">
        <f>COUNTIF($D$1:D31,D32)+1</f>
        <v>6</v>
      </c>
      <c r="C32" s="127">
        <v>56</v>
      </c>
      <c r="D32" s="96" t="str">
        <f>VLOOKUP(C32,Startlist!B:F,2,FALSE)</f>
        <v>MV6</v>
      </c>
      <c r="E32" s="97" t="str">
        <f>CONCATENATE(VLOOKUP(C32,Startlist!B:H,3,FALSE)," / ",VLOOKUP(C32,Startlist!B:H,4,FALSE))</f>
        <v>Ants Uustalu / Jaan Ohtra</v>
      </c>
      <c r="F32" s="98" t="str">
        <f>VLOOKUP(C32,Startlist!B:F,5,FALSE)</f>
        <v>EST</v>
      </c>
      <c r="G32" s="97" t="str">
        <f>VLOOKUP(C32,Startlist!B:H,7,FALSE)</f>
        <v>BMW M3</v>
      </c>
      <c r="H32" s="97" t="str">
        <f>VLOOKUP(C32,Startlist!B:H,6,FALSE)</f>
        <v>JUURU TEHNIKAKLUBI 2</v>
      </c>
      <c r="I32" s="228" t="str">
        <f>IF(VLOOKUP(C32,Results!B:O,14,FALSE)="","Retired",VLOOKUP(C32,Results!B:O,14,FALSE))</f>
        <v> 1:12.57,6</v>
      </c>
    </row>
    <row r="33" spans="1:9" ht="15">
      <c r="A33" s="95">
        <f t="shared" si="0"/>
        <v>26</v>
      </c>
      <c r="B33" s="225">
        <f>COUNTIF($D$1:D32,D33)+1</f>
        <v>7</v>
      </c>
      <c r="C33" s="127">
        <v>57</v>
      </c>
      <c r="D33" s="96" t="str">
        <f>VLOOKUP(C33,Startlist!B:F,2,FALSE)</f>
        <v>MV6</v>
      </c>
      <c r="E33" s="97" t="str">
        <f>CONCATENATE(VLOOKUP(C33,Startlist!B:H,3,FALSE)," / ",VLOOKUP(C33,Startlist!B:H,4,FALSE))</f>
        <v>Priit Mäemurd / Raimo Kook</v>
      </c>
      <c r="F33" s="98" t="str">
        <f>VLOOKUP(C33,Startlist!B:F,5,FALSE)</f>
        <v>EST</v>
      </c>
      <c r="G33" s="97" t="str">
        <f>VLOOKUP(C33,Startlist!B:H,7,FALSE)</f>
        <v>BMW 316TI</v>
      </c>
      <c r="H33" s="97" t="str">
        <f>VLOOKUP(C33,Startlist!B:H,6,FALSE)</f>
        <v>JUURU TEHNIKAKLUBI 2</v>
      </c>
      <c r="I33" s="228" t="str">
        <f>IF(VLOOKUP(C33,Results!B:O,14,FALSE)="","Retired",VLOOKUP(C33,Results!B:O,14,FALSE))</f>
        <v> 1:13.01,5</v>
      </c>
    </row>
    <row r="34" spans="1:9" ht="15">
      <c r="A34" s="95">
        <f t="shared" si="0"/>
        <v>27</v>
      </c>
      <c r="B34" s="225">
        <f>COUNTIF($D$1:D33,D34)+1</f>
        <v>3</v>
      </c>
      <c r="C34" s="127">
        <v>21</v>
      </c>
      <c r="D34" s="96" t="str">
        <f>VLOOKUP(C34,Startlist!B:F,2,FALSE)</f>
        <v>MV8</v>
      </c>
      <c r="E34" s="97" t="str">
        <f>CONCATENATE(VLOOKUP(C34,Startlist!B:H,3,FALSE)," / ",VLOOKUP(C34,Startlist!B:H,4,FALSE))</f>
        <v>Risto Mõik / Laur Merisalu</v>
      </c>
      <c r="F34" s="98" t="str">
        <f>VLOOKUP(C34,Startlist!B:F,5,FALSE)</f>
        <v>EST</v>
      </c>
      <c r="G34" s="97" t="str">
        <f>VLOOKUP(C34,Startlist!B:H,7,FALSE)</f>
        <v>Ford Fiesta R2</v>
      </c>
      <c r="H34" s="97" t="str">
        <f>VLOOKUP(C34,Startlist!B:H,6,FALSE)</f>
        <v>HT MOTORSPORT</v>
      </c>
      <c r="I34" s="228" t="str">
        <f>IF(VLOOKUP(C34,Results!B:O,14,FALSE)="","Retired",VLOOKUP(C34,Results!B:O,14,FALSE))</f>
        <v> 1:14.15,3</v>
      </c>
    </row>
    <row r="35" spans="1:9" ht="15">
      <c r="A35" s="95">
        <f t="shared" si="0"/>
        <v>28</v>
      </c>
      <c r="B35" s="225">
        <f>COUNTIF($D$1:D34,D35)+1</f>
        <v>7</v>
      </c>
      <c r="C35" s="127">
        <v>17</v>
      </c>
      <c r="D35" s="96" t="str">
        <f>VLOOKUP(C35,Startlist!B:F,2,FALSE)</f>
        <v>MV4</v>
      </c>
      <c r="E35" s="97" t="str">
        <f>CONCATENATE(VLOOKUP(C35,Startlist!B:H,3,FALSE)," / ",VLOOKUP(C35,Startlist!B:H,4,FALSE))</f>
        <v>Pranko Kõrgesaar / Ott Kuurberg</v>
      </c>
      <c r="F35" s="98" t="str">
        <f>VLOOKUP(C35,Startlist!B:F,5,FALSE)</f>
        <v>EST</v>
      </c>
      <c r="G35" s="97" t="str">
        <f>VLOOKUP(C35,Startlist!B:H,7,FALSE)</f>
        <v>Ford Fiesta Rally4</v>
      </c>
      <c r="H35" s="97" t="str">
        <f>VLOOKUP(C35,Startlist!B:H,6,FALSE)</f>
        <v>BTR RACING</v>
      </c>
      <c r="I35" s="228" t="str">
        <f>IF(VLOOKUP(C35,Results!B:O,14,FALSE)="","Retired",VLOOKUP(C35,Results!B:O,14,FALSE))</f>
        <v> 1:14.31,3</v>
      </c>
    </row>
    <row r="36" spans="1:9" ht="15">
      <c r="A36" s="95">
        <f t="shared" si="0"/>
        <v>29</v>
      </c>
      <c r="B36" s="225">
        <f>COUNTIF($D$1:D35,D36)+1</f>
        <v>1</v>
      </c>
      <c r="C36" s="127">
        <v>12</v>
      </c>
      <c r="D36" s="96" t="str">
        <f>VLOOKUP(C36,Startlist!B:F,2,FALSE)</f>
        <v>MV1</v>
      </c>
      <c r="E36" s="97" t="str">
        <f>CONCATENATE(VLOOKUP(C36,Startlist!B:H,3,FALSE)," / ",VLOOKUP(C36,Startlist!B:H,4,FALSE))</f>
        <v>Margus Murakas / Rainis Nagel</v>
      </c>
      <c r="F36" s="98" t="str">
        <f>VLOOKUP(C36,Startlist!B:F,5,FALSE)</f>
        <v>EST</v>
      </c>
      <c r="G36" s="97" t="str">
        <f>VLOOKUP(C36,Startlist!B:H,7,FALSE)</f>
        <v>Audi S1</v>
      </c>
      <c r="H36" s="97" t="str">
        <f>VLOOKUP(C36,Startlist!B:H,6,FALSE)</f>
        <v>MURAKAS RACING</v>
      </c>
      <c r="I36" s="228" t="str">
        <f>IF(VLOOKUP(C36,Results!B:O,14,FALSE)="","Retired",VLOOKUP(C36,Results!B:O,14,FALSE))</f>
        <v> 1:15.47,2</v>
      </c>
    </row>
    <row r="37" spans="1:9" ht="15">
      <c r="A37" s="95">
        <f t="shared" si="0"/>
        <v>30</v>
      </c>
      <c r="B37" s="225">
        <f>COUNTIF($D$1:D36,D37)+1</f>
        <v>1</v>
      </c>
      <c r="C37" s="127">
        <v>65</v>
      </c>
      <c r="D37" s="96" t="str">
        <f>VLOOKUP(C37,Startlist!B:F,2,FALSE)</f>
        <v>MV9</v>
      </c>
      <c r="E37" s="97" t="str">
        <f>CONCATENATE(VLOOKUP(C37,Startlist!B:H,3,FALSE)," / ",VLOOKUP(C37,Startlist!B:H,4,FALSE))</f>
        <v>Tarmo Silt / Raido Loel</v>
      </c>
      <c r="F37" s="98" t="str">
        <f>VLOOKUP(C37,Startlist!B:F,5,FALSE)</f>
        <v>EST</v>
      </c>
      <c r="G37" s="97" t="str">
        <f>VLOOKUP(C37,Startlist!B:H,7,FALSE)</f>
        <v>Gaz 51</v>
      </c>
      <c r="H37" s="97" t="str">
        <f>VLOOKUP(C37,Startlist!B:H,6,FALSE)</f>
        <v>MÄRJAMAA RALLYTEAM</v>
      </c>
      <c r="I37" s="228" t="str">
        <f>IF(VLOOKUP(C37,Results!B:O,14,FALSE)="","Retired",VLOOKUP(C37,Results!B:O,14,FALSE))</f>
        <v> 1:18.30,6</v>
      </c>
    </row>
    <row r="38" spans="1:9" ht="15">
      <c r="A38" s="95">
        <f t="shared" si="0"/>
        <v>31</v>
      </c>
      <c r="B38" s="225">
        <f>COUNTIF($D$1:D37,D38)+1</f>
        <v>2</v>
      </c>
      <c r="C38" s="127">
        <v>68</v>
      </c>
      <c r="D38" s="96" t="str">
        <f>VLOOKUP(C38,Startlist!B:F,2,FALSE)</f>
        <v>MV9</v>
      </c>
      <c r="E38" s="97" t="str">
        <f>CONCATENATE(VLOOKUP(C38,Startlist!B:H,3,FALSE)," / ",VLOOKUP(C38,Startlist!B:H,4,FALSE))</f>
        <v>Veiko Liukanen / Toivo Liukanen</v>
      </c>
      <c r="F38" s="98" t="str">
        <f>VLOOKUP(C38,Startlist!B:F,5,FALSE)</f>
        <v>EST</v>
      </c>
      <c r="G38" s="97" t="str">
        <f>VLOOKUP(C38,Startlist!B:H,7,FALSE)</f>
        <v>Gaz 51</v>
      </c>
      <c r="H38" s="97" t="str">
        <f>VLOOKUP(C38,Startlist!B:H,6,FALSE)</f>
        <v>MÄRJAMAA RALLYTEAM</v>
      </c>
      <c r="I38" s="228" t="str">
        <f>IF(VLOOKUP(C38,Results!B:O,14,FALSE)="","Retired",VLOOKUP(C38,Results!B:O,14,FALSE))</f>
        <v> 1:19.06,1</v>
      </c>
    </row>
    <row r="39" spans="1:9" ht="15">
      <c r="A39" s="95">
        <f t="shared" si="0"/>
        <v>32</v>
      </c>
      <c r="B39" s="225">
        <f>COUNTIF($D$1:D38,D39)+1</f>
        <v>6</v>
      </c>
      <c r="C39" s="127">
        <v>4</v>
      </c>
      <c r="D39" s="96" t="str">
        <f>VLOOKUP(C39,Startlist!B:F,2,FALSE)</f>
        <v>MV5</v>
      </c>
      <c r="E39" s="97" t="str">
        <f>CONCATENATE(VLOOKUP(C39,Startlist!B:H,3,FALSE)," / ",VLOOKUP(C39,Startlist!B:H,4,FALSE))</f>
        <v>Allan Popov / Aleksander Prõttsikov</v>
      </c>
      <c r="F39" s="98" t="str">
        <f>VLOOKUP(C39,Startlist!B:F,5,FALSE)</f>
        <v>EST</v>
      </c>
      <c r="G39" s="97" t="str">
        <f>VLOOKUP(C39,Startlist!B:H,7,FALSE)</f>
        <v>Mitsubishi Lancer Evo</v>
      </c>
      <c r="H39" s="97" t="str">
        <f>VLOOKUP(C39,Startlist!B:H,6,FALSE)</f>
        <v>KUPATAMA MOTORSPORT</v>
      </c>
      <c r="I39" s="228" t="str">
        <f>IF(VLOOKUP(C39,Results!B:O,14,FALSE)="","Retired",VLOOKUP(C39,Results!B:O,14,FALSE))</f>
        <v> 1:19.10,4</v>
      </c>
    </row>
    <row r="40" spans="1:9" ht="15">
      <c r="A40" s="95">
        <f t="shared" si="0"/>
        <v>33</v>
      </c>
      <c r="B40" s="225">
        <f>COUNTIF($D$1:D39,D40)+1</f>
        <v>3</v>
      </c>
      <c r="C40" s="127">
        <v>67</v>
      </c>
      <c r="D40" s="96" t="str">
        <f>VLOOKUP(C40,Startlist!B:F,2,FALSE)</f>
        <v>MV9</v>
      </c>
      <c r="E40" s="97" t="str">
        <f>CONCATENATE(VLOOKUP(C40,Startlist!B:H,3,FALSE)," / ",VLOOKUP(C40,Startlist!B:H,4,FALSE))</f>
        <v>Rainer Tuberik / Raido Vetesina</v>
      </c>
      <c r="F40" s="98" t="str">
        <f>VLOOKUP(C40,Startlist!B:F,5,FALSE)</f>
        <v>EST</v>
      </c>
      <c r="G40" s="97" t="str">
        <f>VLOOKUP(C40,Startlist!B:H,7,FALSE)</f>
        <v>Gaz 51</v>
      </c>
      <c r="H40" s="97" t="str">
        <f>VLOOKUP(C40,Startlist!B:H,6,FALSE)</f>
        <v>JUURU TEHNIKAKLUBI</v>
      </c>
      <c r="I40" s="228" t="str">
        <f>IF(VLOOKUP(C40,Results!B:O,14,FALSE)="","Retired",VLOOKUP(C40,Results!B:O,14,FALSE))</f>
        <v> 1:19.26,9</v>
      </c>
    </row>
    <row r="41" spans="1:9" ht="15">
      <c r="A41" s="95">
        <f t="shared" si="0"/>
        <v>34</v>
      </c>
      <c r="B41" s="225">
        <f>COUNTIF($D$1:D40,D41)+1</f>
        <v>8</v>
      </c>
      <c r="C41" s="127">
        <v>64</v>
      </c>
      <c r="D41" s="96" t="str">
        <f>VLOOKUP(C41,Startlist!B:F,2,FALSE)</f>
        <v>MV6</v>
      </c>
      <c r="E41" s="97" t="str">
        <f>CONCATENATE(VLOOKUP(C41,Startlist!B:H,3,FALSE)," / ",VLOOKUP(C41,Startlist!B:H,4,FALSE))</f>
        <v>Alexander Annus / Fränk Baranov</v>
      </c>
      <c r="F41" s="98" t="str">
        <f>VLOOKUP(C41,Startlist!B:F,5,FALSE)</f>
        <v>EST</v>
      </c>
      <c r="G41" s="97" t="str">
        <f>VLOOKUP(C41,Startlist!B:H,7,FALSE)</f>
        <v>BMW 325I</v>
      </c>
      <c r="H41" s="97" t="str">
        <f>VLOOKUP(C41,Startlist!B:H,6,FALSE)</f>
        <v>MURAKAS RACING</v>
      </c>
      <c r="I41" s="228" t="str">
        <f>IF(VLOOKUP(C41,Results!B:O,14,FALSE)="","Retired",VLOOKUP(C41,Results!B:O,14,FALSE))</f>
        <v> 1:22.01,7</v>
      </c>
    </row>
    <row r="42" spans="1:9" ht="15">
      <c r="A42" s="95">
        <f t="shared" si="0"/>
        <v>35</v>
      </c>
      <c r="B42" s="225">
        <f>COUNTIF($D$1:D41,D42)+1</f>
        <v>4</v>
      </c>
      <c r="C42" s="127">
        <v>71</v>
      </c>
      <c r="D42" s="96" t="str">
        <f>VLOOKUP(C42,Startlist!B:F,2,FALSE)</f>
        <v>MV9</v>
      </c>
      <c r="E42" s="97" t="str">
        <f>CONCATENATE(VLOOKUP(C42,Startlist!B:H,3,FALSE)," / ",VLOOKUP(C42,Startlist!B:H,4,FALSE))</f>
        <v>Martin Leemets / Andres Lichtfeldt</v>
      </c>
      <c r="F42" s="98" t="str">
        <f>VLOOKUP(C42,Startlist!B:F,5,FALSE)</f>
        <v>EST</v>
      </c>
      <c r="G42" s="97" t="str">
        <f>VLOOKUP(C42,Startlist!B:H,7,FALSE)</f>
        <v>Gaz 51</v>
      </c>
      <c r="H42" s="97" t="str">
        <f>VLOOKUP(C42,Startlist!B:H,6,FALSE)</f>
        <v>GAZ RALLIKLUBI</v>
      </c>
      <c r="I42" s="228" t="str">
        <f>IF(VLOOKUP(C42,Results!B:O,14,FALSE)="","Retired",VLOOKUP(C42,Results!B:O,14,FALSE))</f>
        <v> 1:22.07,8</v>
      </c>
    </row>
    <row r="43" spans="1:9" ht="15">
      <c r="A43" s="95">
        <f t="shared" si="0"/>
        <v>36</v>
      </c>
      <c r="B43" s="225">
        <f>COUNTIF($D$1:D42,D43)+1</f>
        <v>5</v>
      </c>
      <c r="C43" s="127">
        <v>63</v>
      </c>
      <c r="D43" s="96" t="str">
        <f>VLOOKUP(C43,Startlist!B:F,2,FALSE)</f>
        <v>MV7</v>
      </c>
      <c r="E43" s="97" t="str">
        <f>CONCATENATE(VLOOKUP(C43,Startlist!B:H,3,FALSE)," / ",VLOOKUP(C43,Startlist!B:H,4,FALSE))</f>
        <v>Andres Ditmann / Kristjan Metsis</v>
      </c>
      <c r="F43" s="98" t="str">
        <f>VLOOKUP(C43,Startlist!B:F,5,FALSE)</f>
        <v>EST</v>
      </c>
      <c r="G43" s="97" t="str">
        <f>VLOOKUP(C43,Startlist!B:H,7,FALSE)</f>
        <v>Volkswagen Golf II GTI</v>
      </c>
      <c r="H43" s="97" t="str">
        <f>VLOOKUP(C43,Startlist!B:H,6,FALSE)</f>
        <v>RS RACING TEAM SPORDIKLUBI</v>
      </c>
      <c r="I43" s="228" t="str">
        <f>IF(VLOOKUP(C43,Results!B:O,14,FALSE)="","Retired",VLOOKUP(C43,Results!B:O,14,FALSE))</f>
        <v> 1:22.39,6</v>
      </c>
    </row>
    <row r="44" spans="1:9" ht="15">
      <c r="A44" s="95">
        <f t="shared" si="0"/>
        <v>37</v>
      </c>
      <c r="B44" s="225">
        <f>COUNTIF($D$1:D43,D44)+1</f>
        <v>4</v>
      </c>
      <c r="C44" s="127">
        <v>28</v>
      </c>
      <c r="D44" s="96" t="str">
        <f>VLOOKUP(C44,Startlist!B:F,2,FALSE)</f>
        <v>MV8</v>
      </c>
      <c r="E44" s="97" t="str">
        <f>CONCATENATE(VLOOKUP(C44,Startlist!B:H,3,FALSE)," / ",VLOOKUP(C44,Startlist!B:H,4,FALSE))</f>
        <v>Karl-Kenneth Neuhaus / Inga Reimal</v>
      </c>
      <c r="F44" s="98" t="str">
        <f>VLOOKUP(C44,Startlist!B:F,5,FALSE)</f>
        <v>EST</v>
      </c>
      <c r="G44" s="97" t="str">
        <f>VLOOKUP(C44,Startlist!B:H,7,FALSE)</f>
        <v>Honda Civic</v>
      </c>
      <c r="H44" s="97" t="str">
        <f>VLOOKUP(C44,Startlist!B:H,6,FALSE)</f>
        <v>THULE MOTORSPORT</v>
      </c>
      <c r="I44" s="228" t="str">
        <f>IF(VLOOKUP(C44,Results!B:O,14,FALSE)="","Retired",VLOOKUP(C44,Results!B:O,14,FALSE))</f>
        <v> 1:24.24,5</v>
      </c>
    </row>
    <row r="45" spans="1:9" ht="15">
      <c r="A45" s="95">
        <f t="shared" si="0"/>
        <v>38</v>
      </c>
      <c r="B45" s="225">
        <f>COUNTIF($D$1:D44,D45)+1</f>
        <v>5</v>
      </c>
      <c r="C45" s="127">
        <v>70</v>
      </c>
      <c r="D45" s="96" t="str">
        <f>VLOOKUP(C45,Startlist!B:F,2,FALSE)</f>
        <v>MV9</v>
      </c>
      <c r="E45" s="97" t="str">
        <f>CONCATENATE(VLOOKUP(C45,Startlist!B:H,3,FALSE)," / ",VLOOKUP(C45,Startlist!B:H,4,FALSE))</f>
        <v>Alo Põder / Tarmo Heidemann</v>
      </c>
      <c r="F45" s="98" t="str">
        <f>VLOOKUP(C45,Startlist!B:F,5,FALSE)</f>
        <v>EST</v>
      </c>
      <c r="G45" s="97" t="str">
        <f>VLOOKUP(C45,Startlist!B:H,7,FALSE)</f>
        <v>Gaz 51</v>
      </c>
      <c r="H45" s="97" t="str">
        <f>VLOOKUP(C45,Startlist!B:H,6,FALSE)</f>
        <v>VÄNDRA TSK</v>
      </c>
      <c r="I45" s="228" t="str">
        <f>IF(VLOOKUP(C45,Results!B:O,14,FALSE)="","Retired",VLOOKUP(C45,Results!B:O,14,FALSE))</f>
        <v> 1:24.29,8</v>
      </c>
    </row>
    <row r="46" spans="1:9" ht="15">
      <c r="A46" s="95">
        <f t="shared" si="0"/>
        <v>39</v>
      </c>
      <c r="B46" s="225">
        <f>COUNTIF($D$1:D45,D46)+1</f>
        <v>6</v>
      </c>
      <c r="C46" s="127">
        <v>69</v>
      </c>
      <c r="D46" s="96" t="str">
        <f>VLOOKUP(C46,Startlist!B:F,2,FALSE)</f>
        <v>MV9</v>
      </c>
      <c r="E46" s="97" t="str">
        <f>CONCATENATE(VLOOKUP(C46,Startlist!B:H,3,FALSE)," / ",VLOOKUP(C46,Startlist!B:H,4,FALSE))</f>
        <v>Janno Nuiamäe / Arvo Rego</v>
      </c>
      <c r="F46" s="98" t="str">
        <f>VLOOKUP(C46,Startlist!B:F,5,FALSE)</f>
        <v>EST</v>
      </c>
      <c r="G46" s="97" t="str">
        <f>VLOOKUP(C46,Startlist!B:H,7,FALSE)</f>
        <v>Gaz 51 WRC</v>
      </c>
      <c r="H46" s="97" t="str">
        <f>VLOOKUP(C46,Startlist!B:H,6,FALSE)</f>
        <v>NN SPORDIKLUBI</v>
      </c>
      <c r="I46" s="228" t="str">
        <f>IF(VLOOKUP(C46,Results!B:O,14,FALSE)="","Retired",VLOOKUP(C46,Results!B:O,14,FALSE))</f>
        <v> 1:24.58,5</v>
      </c>
    </row>
    <row r="47" spans="1:9" ht="15">
      <c r="A47" s="95">
        <f t="shared" si="0"/>
        <v>40</v>
      </c>
      <c r="B47" s="225">
        <f>COUNTIF($D$1:D46,D47)+1</f>
        <v>7</v>
      </c>
      <c r="C47" s="127">
        <v>72</v>
      </c>
      <c r="D47" s="96" t="str">
        <f>VLOOKUP(C47,Startlist!B:F,2,FALSE)</f>
        <v>MV9</v>
      </c>
      <c r="E47" s="97" t="str">
        <f>CONCATENATE(VLOOKUP(C47,Startlist!B:H,3,FALSE)," / ",VLOOKUP(C47,Startlist!B:H,4,FALSE))</f>
        <v>Kaspar Kaldjärv / Madis Allese</v>
      </c>
      <c r="F47" s="98" t="str">
        <f>VLOOKUP(C47,Startlist!B:F,5,FALSE)</f>
        <v>EST</v>
      </c>
      <c r="G47" s="97" t="str">
        <f>VLOOKUP(C47,Startlist!B:H,7,FALSE)</f>
        <v>Gaz 51A</v>
      </c>
      <c r="H47" s="97" t="str">
        <f>VLOOKUP(C47,Startlist!B:H,6,FALSE)</f>
        <v>VIRU RALLY TEAM</v>
      </c>
      <c r="I47" s="228" t="str">
        <f>IF(VLOOKUP(C47,Results!B:O,14,FALSE)="","Retired",VLOOKUP(C47,Results!B:O,14,FALSE))</f>
        <v> 1:25.30,2</v>
      </c>
    </row>
    <row r="48" spans="1:9" ht="15">
      <c r="A48" s="95">
        <f t="shared" si="0"/>
        <v>41</v>
      </c>
      <c r="B48" s="225">
        <f>COUNTIF($D$1:D47,D48)+1</f>
        <v>9</v>
      </c>
      <c r="C48" s="127">
        <v>50</v>
      </c>
      <c r="D48" s="96" t="str">
        <f>VLOOKUP(C48,Startlist!B:F,2,FALSE)</f>
        <v>MV6</v>
      </c>
      <c r="E48" s="97" t="str">
        <f>CONCATENATE(VLOOKUP(C48,Startlist!B:H,3,FALSE)," / ",VLOOKUP(C48,Startlist!B:H,4,FALSE))</f>
        <v>Daniel Lüüding / Karmo Rander</v>
      </c>
      <c r="F48" s="98" t="str">
        <f>VLOOKUP(C48,Startlist!B:F,5,FALSE)</f>
        <v>EST</v>
      </c>
      <c r="G48" s="97" t="str">
        <f>VLOOKUP(C48,Startlist!B:H,7,FALSE)</f>
        <v>BMW M3</v>
      </c>
      <c r="H48" s="97" t="str">
        <f>VLOOKUP(C48,Startlist!B:H,6,FALSE)</f>
        <v>THULE MOTORSPORT</v>
      </c>
      <c r="I48" s="228" t="str">
        <f>IF(VLOOKUP(C48,Results!B:O,14,FALSE)="","Retired",VLOOKUP(C48,Results!B:O,14,FALSE))</f>
        <v> 1:26.11,1</v>
      </c>
    </row>
    <row r="49" spans="1:9" ht="15">
      <c r="A49" s="95">
        <f t="shared" si="0"/>
        <v>42</v>
      </c>
      <c r="B49" s="225">
        <f>COUNTIF($D$1:D48,D49)+1</f>
        <v>5</v>
      </c>
      <c r="C49" s="127">
        <v>59</v>
      </c>
      <c r="D49" s="96" t="str">
        <f>VLOOKUP(C49,Startlist!B:F,2,FALSE)</f>
        <v>MV8</v>
      </c>
      <c r="E49" s="97" t="str">
        <f>CONCATENATE(VLOOKUP(C49,Startlist!B:H,3,FALSE)," / ",VLOOKUP(C49,Startlist!B:H,4,FALSE))</f>
        <v>Risto Raie / Jarmo Liivak</v>
      </c>
      <c r="F49" s="98" t="str">
        <f>VLOOKUP(C49,Startlist!B:F,5,FALSE)</f>
        <v>EST</v>
      </c>
      <c r="G49" s="97" t="str">
        <f>VLOOKUP(C49,Startlist!B:H,7,FALSE)</f>
        <v>Lada 2107</v>
      </c>
      <c r="H49" s="97" t="str">
        <f>VLOOKUP(C49,Startlist!B:H,6,FALSE)</f>
        <v>KAUR MOTORSPORT</v>
      </c>
      <c r="I49" s="228" t="str">
        <f>IF(VLOOKUP(C49,Results!B:O,14,FALSE)="","Retired",VLOOKUP(C49,Results!B:O,14,FALSE))</f>
        <v> 1:30.45,6</v>
      </c>
    </row>
    <row r="50" spans="1:9" ht="15">
      <c r="A50" s="95">
        <f t="shared" si="0"/>
        <v>43</v>
      </c>
      <c r="B50" s="225">
        <f>COUNTIF($D$1:D49,D50)+1</f>
        <v>8</v>
      </c>
      <c r="C50" s="127">
        <v>74</v>
      </c>
      <c r="D50" s="96" t="str">
        <f>VLOOKUP(C50,Startlist!B:F,2,FALSE)</f>
        <v>MV9</v>
      </c>
      <c r="E50" s="97" t="str">
        <f>CONCATENATE(VLOOKUP(C50,Startlist!B:H,3,FALSE)," / ",VLOOKUP(C50,Startlist!B:H,4,FALSE))</f>
        <v>Mart Mäll / Marcus Mäll</v>
      </c>
      <c r="F50" s="98" t="str">
        <f>VLOOKUP(C50,Startlist!B:F,5,FALSE)</f>
        <v>EST</v>
      </c>
      <c r="G50" s="97" t="str">
        <f>VLOOKUP(C50,Startlist!B:H,7,FALSE)</f>
        <v>Gaz 51</v>
      </c>
      <c r="H50" s="97" t="str">
        <f>VLOOKUP(C50,Startlist!B:H,6,FALSE)</f>
        <v>GAZ RALLIKLUBI</v>
      </c>
      <c r="I50" s="228" t="str">
        <f>IF(VLOOKUP(C50,Results!B:O,14,FALSE)="","Retired",VLOOKUP(C50,Results!B:O,14,FALSE))</f>
        <v> 1:31.06,7</v>
      </c>
    </row>
    <row r="51" spans="1:9" ht="15">
      <c r="A51" s="95">
        <f t="shared" si="0"/>
        <v>44</v>
      </c>
      <c r="B51" s="225">
        <f>COUNTIF($D$1:D50,D51)+1</f>
        <v>6</v>
      </c>
      <c r="C51" s="127">
        <v>51</v>
      </c>
      <c r="D51" s="96" t="str">
        <f>VLOOKUP(C51,Startlist!B:F,2,FALSE)</f>
        <v>MV8</v>
      </c>
      <c r="E51" s="97" t="str">
        <f>CONCATENATE(VLOOKUP(C51,Startlist!B:H,3,FALSE)," / ",VLOOKUP(C51,Startlist!B:H,4,FALSE))</f>
        <v>Siim Nõmme / Indrek Hioväin</v>
      </c>
      <c r="F51" s="98" t="str">
        <f>VLOOKUP(C51,Startlist!B:F,5,FALSE)</f>
        <v>EST</v>
      </c>
      <c r="G51" s="97" t="str">
        <f>VLOOKUP(C51,Startlist!B:H,7,FALSE)</f>
        <v>Honda Civic</v>
      </c>
      <c r="H51" s="97" t="str">
        <f>VLOOKUP(C51,Startlist!B:H,6,FALSE)</f>
        <v>MILREM MOTORSPORT</v>
      </c>
      <c r="I51" s="228" t="str">
        <f>IF(VLOOKUP(C51,Results!B:O,14,FALSE)="","Retired",VLOOKUP(C51,Results!B:O,14,FALSE))</f>
        <v> 1:31.48,2</v>
      </c>
    </row>
    <row r="52" spans="1:9" ht="15">
      <c r="A52" s="95"/>
      <c r="B52" s="225"/>
      <c r="C52" s="127">
        <v>2</v>
      </c>
      <c r="D52" s="96" t="str">
        <f>VLOOKUP(C52,Startlist!B:F,2,FALSE)</f>
        <v>MV1</v>
      </c>
      <c r="E52" s="97" t="str">
        <f>CONCATENATE(VLOOKUP(C52,Startlist!B:H,3,FALSE)," / ",VLOOKUP(C52,Startlist!B:H,4,FALSE))</f>
        <v>Roland Murakas / Kalle Adler</v>
      </c>
      <c r="F52" s="98" t="str">
        <f>VLOOKUP(C52,Startlist!B:F,5,FALSE)</f>
        <v>EST</v>
      </c>
      <c r="G52" s="97" t="str">
        <f>VLOOKUP(C52,Startlist!B:H,7,FALSE)</f>
        <v>Ford Fiesta</v>
      </c>
      <c r="H52" s="97" t="str">
        <f>VLOOKUP(C52,Startlist!B:H,6,FALSE)</f>
        <v>MURAKAS RACING</v>
      </c>
      <c r="I52" s="279" t="str">
        <f>IF(VLOOKUP(C52,Results!B:O,14,FALSE)="","Retired",VLOOKUP(C52,Results!B:O,14,FALSE))</f>
        <v>Retired</v>
      </c>
    </row>
    <row r="53" spans="1:9" ht="15">
      <c r="A53" s="95"/>
      <c r="B53" s="225"/>
      <c r="C53" s="127">
        <v>5</v>
      </c>
      <c r="D53" s="96" t="str">
        <f>VLOOKUP(C53,Startlist!B:F,2,FALSE)</f>
        <v>MV5</v>
      </c>
      <c r="E53" s="97" t="str">
        <f>CONCATENATE(VLOOKUP(C53,Startlist!B:H,3,FALSE)," / ",VLOOKUP(C53,Startlist!B:H,4,FALSE))</f>
        <v>Edijs Bergmanis / Ivo Pukis</v>
      </c>
      <c r="F53" s="98" t="str">
        <f>VLOOKUP(C53,Startlist!B:F,5,FALSE)</f>
        <v>LVA</v>
      </c>
      <c r="G53" s="97" t="str">
        <f>VLOOKUP(C53,Startlist!B:H,7,FALSE)</f>
        <v>Mitsubishi Lancer Evo 9</v>
      </c>
      <c r="H53" s="97" t="str">
        <f>VLOOKUP(C53,Startlist!B:H,6,FALSE)</f>
        <v>A1M MOTORSPORT</v>
      </c>
      <c r="I53" s="279" t="str">
        <f>IF(VLOOKUP(C53,Results!B:O,14,FALSE)="","Retired",VLOOKUP(C53,Results!B:O,14,FALSE))</f>
        <v>Retired</v>
      </c>
    </row>
    <row r="54" spans="1:9" ht="15">
      <c r="A54" s="95"/>
      <c r="B54" s="225"/>
      <c r="C54" s="127">
        <v>7</v>
      </c>
      <c r="D54" s="96" t="str">
        <f>VLOOKUP(C54,Startlist!B:F,2,FALSE)</f>
        <v>MV5</v>
      </c>
      <c r="E54" s="97" t="str">
        <f>CONCATENATE(VLOOKUP(C54,Startlist!B:H,3,FALSE)," / ",VLOOKUP(C54,Startlist!B:H,4,FALSE))</f>
        <v>Aiko Aigro / Arro Vahtra</v>
      </c>
      <c r="F54" s="98" t="str">
        <f>VLOOKUP(C54,Startlist!B:F,5,FALSE)</f>
        <v>EST</v>
      </c>
      <c r="G54" s="97" t="str">
        <f>VLOOKUP(C54,Startlist!B:H,7,FALSE)</f>
        <v>Mitsubishi Lancer Evo 9</v>
      </c>
      <c r="H54" s="97" t="str">
        <f>VLOOKUP(C54,Startlist!B:H,6,FALSE)</f>
        <v>KUPATAMA MOTORSPORT</v>
      </c>
      <c r="I54" s="279" t="str">
        <f>IF(VLOOKUP(C54,Results!B:O,14,FALSE)="","Retired",VLOOKUP(C54,Results!B:O,14,FALSE))</f>
        <v>Retired</v>
      </c>
    </row>
    <row r="55" spans="1:9" ht="15">
      <c r="A55" s="95"/>
      <c r="B55" s="225"/>
      <c r="C55" s="127">
        <v>8</v>
      </c>
      <c r="D55" s="96" t="str">
        <f>VLOOKUP(C55,Startlist!B:F,2,FALSE)</f>
        <v>MV5</v>
      </c>
      <c r="E55" s="97" t="str">
        <f>CONCATENATE(VLOOKUP(C55,Startlist!B:H,3,FALSE)," / ",VLOOKUP(C55,Startlist!B:H,4,FALSE))</f>
        <v>Vaiko Samm / Kaimar Taal</v>
      </c>
      <c r="F55" s="98" t="str">
        <f>VLOOKUP(C55,Startlist!B:F,5,FALSE)</f>
        <v>EST</v>
      </c>
      <c r="G55" s="97" t="str">
        <f>VLOOKUP(C55,Startlist!B:H,7,FALSE)</f>
        <v>Subaru Impreza WRX STI</v>
      </c>
      <c r="H55" s="97" t="str">
        <f>VLOOKUP(C55,Startlist!B:H,6,FALSE)</f>
        <v>G.M.RACING SK</v>
      </c>
      <c r="I55" s="279" t="str">
        <f>IF(VLOOKUP(C55,Results!B:O,14,FALSE)="","Retired",VLOOKUP(C55,Results!B:O,14,FALSE))</f>
        <v>Retired</v>
      </c>
    </row>
    <row r="56" spans="1:9" ht="15">
      <c r="A56" s="95"/>
      <c r="B56" s="225"/>
      <c r="C56" s="127">
        <v>22</v>
      </c>
      <c r="D56" s="96" t="str">
        <f>VLOOKUP(C56,Startlist!B:F,2,FALSE)</f>
        <v>MV7</v>
      </c>
      <c r="E56" s="97" t="str">
        <f>CONCATENATE(VLOOKUP(C56,Startlist!B:H,3,FALSE)," / ",VLOOKUP(C56,Startlist!B:H,4,FALSE))</f>
        <v>Joonas Palmisto / Jan Nõlvak</v>
      </c>
      <c r="F56" s="98" t="str">
        <f>VLOOKUP(C56,Startlist!B:F,5,FALSE)</f>
        <v>EST</v>
      </c>
      <c r="G56" s="97" t="str">
        <f>VLOOKUP(C56,Startlist!B:H,7,FALSE)</f>
        <v>VW Golf 2</v>
      </c>
      <c r="H56" s="97" t="str">
        <f>VLOOKUP(C56,Startlist!B:H,6,FALSE)</f>
        <v>TIKKRI MOTORSPORT</v>
      </c>
      <c r="I56" s="279" t="str">
        <f>IF(VLOOKUP(C56,Results!B:O,14,FALSE)="","Retired",VLOOKUP(C56,Results!B:O,14,FALSE))</f>
        <v>Retired</v>
      </c>
    </row>
    <row r="57" spans="1:9" ht="15">
      <c r="A57" s="95"/>
      <c r="B57" s="225"/>
      <c r="C57" s="127">
        <v>24</v>
      </c>
      <c r="D57" s="96" t="str">
        <f>VLOOKUP(C57,Startlist!B:F,2,FALSE)</f>
        <v>MV8</v>
      </c>
      <c r="E57" s="97" t="str">
        <f>CONCATENATE(VLOOKUP(C57,Startlist!B:H,3,FALSE)," / ",VLOOKUP(C57,Startlist!B:H,4,FALSE))</f>
        <v>Hanna Lisette Aabna / Jaanus Hõbemägi</v>
      </c>
      <c r="F57" s="98" t="str">
        <f>VLOOKUP(C57,Startlist!B:F,5,FALSE)</f>
        <v>EST</v>
      </c>
      <c r="G57" s="97" t="str">
        <f>VLOOKUP(C57,Startlist!B:H,7,FALSE)</f>
        <v>Ford Fiesta R2</v>
      </c>
      <c r="H57" s="97" t="str">
        <f>VLOOKUP(C57,Startlist!B:H,6,FALSE)</f>
        <v>HT MOTORSPORT</v>
      </c>
      <c r="I57" s="279" t="str">
        <f>IF(VLOOKUP(C57,Results!B:O,14,FALSE)="","Retired",VLOOKUP(C57,Results!B:O,14,FALSE))</f>
        <v>Retired</v>
      </c>
    </row>
    <row r="58" spans="1:9" ht="15">
      <c r="A58" s="95"/>
      <c r="B58" s="225"/>
      <c r="C58" s="127">
        <v>25</v>
      </c>
      <c r="D58" s="96" t="str">
        <f>VLOOKUP(C58,Startlist!B:F,2,FALSE)</f>
        <v>MV8</v>
      </c>
      <c r="E58" s="97" t="str">
        <f>CONCATENATE(VLOOKUP(C58,Startlist!B:H,3,FALSE)," / ",VLOOKUP(C58,Startlist!B:H,4,FALSE))</f>
        <v>Oskar Männamets / Holger Enok</v>
      </c>
      <c r="F58" s="98" t="str">
        <f>VLOOKUP(C58,Startlist!B:F,5,FALSE)</f>
        <v>EST</v>
      </c>
      <c r="G58" s="97" t="str">
        <f>VLOOKUP(C58,Startlist!B:H,7,FALSE)</f>
        <v>Citroen C2 R2 MAX</v>
      </c>
      <c r="H58" s="97" t="str">
        <f>VLOOKUP(C58,Startlist!B:H,6,FALSE)</f>
        <v>CKR ESTONIA</v>
      </c>
      <c r="I58" s="279" t="str">
        <f>IF(VLOOKUP(C58,Results!B:O,14,FALSE)="","Retired",VLOOKUP(C58,Results!B:O,14,FALSE))</f>
        <v>Retired</v>
      </c>
    </row>
    <row r="59" spans="1:9" ht="15">
      <c r="A59" s="95"/>
      <c r="B59" s="225"/>
      <c r="C59" s="127">
        <v>34</v>
      </c>
      <c r="D59" s="96" t="str">
        <f>VLOOKUP(C59,Startlist!B:F,2,FALSE)</f>
        <v>MV6</v>
      </c>
      <c r="E59" s="97" t="str">
        <f>CONCATENATE(VLOOKUP(C59,Startlist!B:H,3,FALSE)," / ",VLOOKUP(C59,Startlist!B:H,4,FALSE))</f>
        <v>Karl Jalakas / Janek Kundrats</v>
      </c>
      <c r="F59" s="98" t="str">
        <f>VLOOKUP(C59,Startlist!B:F,5,FALSE)</f>
        <v>EST</v>
      </c>
      <c r="G59" s="97" t="str">
        <f>VLOOKUP(C59,Startlist!B:H,7,FALSE)</f>
        <v>BMW M3</v>
      </c>
      <c r="H59" s="97" t="str">
        <f>VLOOKUP(C59,Startlist!B:H,6,FALSE)</f>
        <v>PIHTLA RT</v>
      </c>
      <c r="I59" s="279" t="str">
        <f>IF(VLOOKUP(C59,Results!B:O,14,FALSE)="","Retired",VLOOKUP(C59,Results!B:O,14,FALSE))</f>
        <v>Retired</v>
      </c>
    </row>
    <row r="60" spans="1:9" ht="15">
      <c r="A60" s="95"/>
      <c r="B60" s="225"/>
      <c r="C60" s="127">
        <v>35</v>
      </c>
      <c r="D60" s="96" t="str">
        <f>VLOOKUP(C60,Startlist!B:F,2,FALSE)</f>
        <v>MV7</v>
      </c>
      <c r="E60" s="97" t="str">
        <f>CONCATENATE(VLOOKUP(C60,Startlist!B:H,3,FALSE)," / ",VLOOKUP(C60,Startlist!B:H,4,FALSE))</f>
        <v>Harri Rodendau / Andrus Toom</v>
      </c>
      <c r="F60" s="98" t="str">
        <f>VLOOKUP(C60,Startlist!B:F,5,FALSE)</f>
        <v>EST</v>
      </c>
      <c r="G60" s="97" t="str">
        <f>VLOOKUP(C60,Startlist!B:H,7,FALSE)</f>
        <v>Ford Escort MK 2</v>
      </c>
      <c r="H60" s="97" t="str">
        <f>VLOOKUP(C60,Startlist!B:H,6,FALSE)</f>
        <v>MS RACING</v>
      </c>
      <c r="I60" s="279" t="str">
        <f>IF(VLOOKUP(C60,Results!B:O,14,FALSE)="","Retired",VLOOKUP(C60,Results!B:O,14,FALSE))</f>
        <v>Retired</v>
      </c>
    </row>
    <row r="61" spans="1:9" ht="15">
      <c r="A61" s="95"/>
      <c r="B61" s="225"/>
      <c r="C61" s="127">
        <v>41</v>
      </c>
      <c r="D61" s="96" t="str">
        <f>VLOOKUP(C61,Startlist!B:F,2,FALSE)</f>
        <v>MV6</v>
      </c>
      <c r="E61" s="97" t="str">
        <f>CONCATENATE(VLOOKUP(C61,Startlist!B:H,3,FALSE)," / ",VLOOKUP(C61,Startlist!B:H,4,FALSE))</f>
        <v>Argo Kuutok / Vallo Pleesi</v>
      </c>
      <c r="F61" s="98" t="str">
        <f>VLOOKUP(C61,Startlist!B:F,5,FALSE)</f>
        <v>EST</v>
      </c>
      <c r="G61" s="97" t="str">
        <f>VLOOKUP(C61,Startlist!B:H,7,FALSE)</f>
        <v>BMW M3</v>
      </c>
      <c r="H61" s="97" t="str">
        <f>VLOOKUP(C61,Startlist!B:H,6,FALSE)</f>
        <v>BTR RACING</v>
      </c>
      <c r="I61" s="279" t="str">
        <f>IF(VLOOKUP(C61,Results!B:O,14,FALSE)="","Retired",VLOOKUP(C61,Results!B:O,14,FALSE))</f>
        <v>Retired</v>
      </c>
    </row>
    <row r="62" spans="1:9" ht="15">
      <c r="A62" s="95"/>
      <c r="B62" s="225"/>
      <c r="C62" s="127">
        <v>43</v>
      </c>
      <c r="D62" s="96" t="str">
        <f>VLOOKUP(C62,Startlist!B:F,2,FALSE)</f>
        <v>MV6</v>
      </c>
      <c r="E62" s="97" t="str">
        <f>CONCATENATE(VLOOKUP(C62,Startlist!B:H,3,FALSE)," / ",VLOOKUP(C62,Startlist!B:H,4,FALSE))</f>
        <v>Lembit Soe / Imre Kuusk</v>
      </c>
      <c r="F62" s="98" t="str">
        <f>VLOOKUP(C62,Startlist!B:F,5,FALSE)</f>
        <v>EST</v>
      </c>
      <c r="G62" s="97" t="str">
        <f>VLOOKUP(C62,Startlist!B:H,7,FALSE)</f>
        <v>Toyota Starlet</v>
      </c>
      <c r="H62" s="97" t="str">
        <f>VLOOKUP(C62,Startlist!B:H,6,FALSE)</f>
        <v>SAR-TECH MOTORSPORT</v>
      </c>
      <c r="I62" s="279" t="str">
        <f>IF(VLOOKUP(C62,Results!B:O,14,FALSE)="","Retired",VLOOKUP(C62,Results!B:O,14,FALSE))</f>
        <v>Retired</v>
      </c>
    </row>
    <row r="63" spans="1:9" ht="15">
      <c r="A63" s="95"/>
      <c r="B63" s="225"/>
      <c r="C63" s="127">
        <v>44</v>
      </c>
      <c r="D63" s="96" t="str">
        <f>VLOOKUP(C63,Startlist!B:F,2,FALSE)</f>
        <v>MV6</v>
      </c>
      <c r="E63" s="97" t="str">
        <f>CONCATENATE(VLOOKUP(C63,Startlist!B:H,3,FALSE)," / ",VLOOKUP(C63,Startlist!B:H,4,FALSE))</f>
        <v>Magnar Arula / Ragnar Laurits</v>
      </c>
      <c r="F63" s="98" t="str">
        <f>VLOOKUP(C63,Startlist!B:F,5,FALSE)</f>
        <v>EST</v>
      </c>
      <c r="G63" s="97" t="str">
        <f>VLOOKUP(C63,Startlist!B:H,7,FALSE)</f>
        <v>BMW 325</v>
      </c>
      <c r="H63" s="97" t="str">
        <f>VLOOKUP(C63,Startlist!B:H,6,FALSE)</f>
        <v>TIITS RACING TEAM</v>
      </c>
      <c r="I63" s="279" t="str">
        <f>IF(VLOOKUP(C63,Results!B:O,14,FALSE)="","Retired",VLOOKUP(C63,Results!B:O,14,FALSE))</f>
        <v>Retired</v>
      </c>
    </row>
    <row r="64" spans="1:9" ht="15">
      <c r="A64" s="95"/>
      <c r="B64" s="225"/>
      <c r="C64" s="127">
        <v>46</v>
      </c>
      <c r="D64" s="96" t="str">
        <f>VLOOKUP(C64,Startlist!B:F,2,FALSE)</f>
        <v>MV5</v>
      </c>
      <c r="E64" s="97" t="str">
        <f>CONCATENATE(VLOOKUP(C64,Startlist!B:H,3,FALSE)," / ",VLOOKUP(C64,Startlist!B:H,4,FALSE))</f>
        <v>Janar Lehtniit / Paavo Pajuväli</v>
      </c>
      <c r="F64" s="98" t="str">
        <f>VLOOKUP(C64,Startlist!B:F,5,FALSE)</f>
        <v>EST</v>
      </c>
      <c r="G64" s="97" t="str">
        <f>VLOOKUP(C64,Startlist!B:H,7,FALSE)</f>
        <v>Subaru Impreza</v>
      </c>
      <c r="H64" s="97" t="str">
        <f>VLOOKUP(C64,Startlist!B:H,6,FALSE)</f>
        <v>ERKI SPORT</v>
      </c>
      <c r="I64" s="279" t="str">
        <f>IF(VLOOKUP(C64,Results!B:O,14,FALSE)="","Retired",VLOOKUP(C64,Results!B:O,14,FALSE))</f>
        <v>Retired</v>
      </c>
    </row>
    <row r="65" spans="1:9" ht="15">
      <c r="A65" s="95"/>
      <c r="B65" s="225"/>
      <c r="C65" s="127">
        <v>47</v>
      </c>
      <c r="D65" s="96" t="str">
        <f>VLOOKUP(C65,Startlist!B:F,2,FALSE)</f>
        <v>MV7</v>
      </c>
      <c r="E65" s="97" t="str">
        <f>CONCATENATE(VLOOKUP(C65,Startlist!B:H,3,FALSE)," / ",VLOOKUP(C65,Startlist!B:H,4,FALSE))</f>
        <v>Rait Sinijärv / Kristo Galeta</v>
      </c>
      <c r="F65" s="98" t="str">
        <f>VLOOKUP(C65,Startlist!B:F,5,FALSE)</f>
        <v>EST</v>
      </c>
      <c r="G65" s="97" t="str">
        <f>VLOOKUP(C65,Startlist!B:H,7,FALSE)</f>
        <v>Honda Civic Type-R</v>
      </c>
      <c r="H65" s="97" t="str">
        <f>VLOOKUP(C65,Startlist!B:H,6,FALSE)</f>
        <v>MÄRJAMAA RALLYTEAM</v>
      </c>
      <c r="I65" s="279" t="str">
        <f>IF(VLOOKUP(C65,Results!B:O,14,FALSE)="","Retired",VLOOKUP(C65,Results!B:O,14,FALSE))</f>
        <v>Retired</v>
      </c>
    </row>
    <row r="66" spans="1:9" ht="15">
      <c r="A66" s="95"/>
      <c r="B66" s="225"/>
      <c r="C66" s="127">
        <v>48</v>
      </c>
      <c r="D66" s="96" t="str">
        <f>VLOOKUP(C66,Startlist!B:F,2,FALSE)</f>
        <v>MV6</v>
      </c>
      <c r="E66" s="97" t="str">
        <f>CONCATENATE(VLOOKUP(C66,Startlist!B:H,3,FALSE)," / ",VLOOKUP(C66,Startlist!B:H,4,FALSE))</f>
        <v>Kristo Kruuser / Priit Kruuser</v>
      </c>
      <c r="F66" s="98" t="str">
        <f>VLOOKUP(C66,Startlist!B:F,5,FALSE)</f>
        <v>EST</v>
      </c>
      <c r="G66" s="97" t="str">
        <f>VLOOKUP(C66,Startlist!B:H,7,FALSE)</f>
        <v>BMW M3</v>
      </c>
      <c r="H66" s="97" t="str">
        <f>VLOOKUP(C66,Startlist!B:H,6,FALSE)</f>
        <v>PIHTLA RT</v>
      </c>
      <c r="I66" s="279" t="str">
        <f>IF(VLOOKUP(C66,Results!B:O,14,FALSE)="","Retired",VLOOKUP(C66,Results!B:O,14,FALSE))</f>
        <v>Retired</v>
      </c>
    </row>
    <row r="67" spans="1:9" ht="15">
      <c r="A67" s="95"/>
      <c r="B67" s="225"/>
      <c r="C67" s="127">
        <v>49</v>
      </c>
      <c r="D67" s="96" t="str">
        <f>VLOOKUP(C67,Startlist!B:F,2,FALSE)</f>
        <v>MV6</v>
      </c>
      <c r="E67" s="97" t="str">
        <f>CONCATENATE(VLOOKUP(C67,Startlist!B:H,3,FALSE)," / ",VLOOKUP(C67,Startlist!B:H,4,FALSE))</f>
        <v>Tiit Põlluäär / Sander Kermik</v>
      </c>
      <c r="F67" s="98" t="str">
        <f>VLOOKUP(C67,Startlist!B:F,5,FALSE)</f>
        <v>EST</v>
      </c>
      <c r="G67" s="97" t="str">
        <f>VLOOKUP(C67,Startlist!B:H,7,FALSE)</f>
        <v>BMW M3</v>
      </c>
      <c r="H67" s="97" t="str">
        <f>VLOOKUP(C67,Startlist!B:H,6,FALSE)</f>
        <v>STARTER ENERGY RACING</v>
      </c>
      <c r="I67" s="279" t="str">
        <f>IF(VLOOKUP(C67,Results!B:O,14,FALSE)="","Retired",VLOOKUP(C67,Results!B:O,14,FALSE))</f>
        <v>Retired</v>
      </c>
    </row>
    <row r="68" spans="1:9" ht="15">
      <c r="A68" s="95"/>
      <c r="B68" s="225"/>
      <c r="C68" s="127">
        <v>52</v>
      </c>
      <c r="D68" s="96" t="str">
        <f>VLOOKUP(C68,Startlist!B:F,2,FALSE)</f>
        <v>MV6</v>
      </c>
      <c r="E68" s="97" t="str">
        <f>CONCATENATE(VLOOKUP(C68,Startlist!B:H,3,FALSE)," / ",VLOOKUP(C68,Startlist!B:H,4,FALSE))</f>
        <v>Toomas Klemmer / Kaili Klemmer</v>
      </c>
      <c r="F68" s="98" t="str">
        <f>VLOOKUP(C68,Startlist!B:F,5,FALSE)</f>
        <v>EST</v>
      </c>
      <c r="G68" s="97" t="str">
        <f>VLOOKUP(C68,Startlist!B:H,7,FALSE)</f>
        <v>BMW 323I</v>
      </c>
      <c r="H68" s="97" t="str">
        <f>VLOOKUP(C68,Startlist!B:H,6,FALSE)</f>
        <v>MRF MOTORSPORT</v>
      </c>
      <c r="I68" s="279" t="str">
        <f>IF(VLOOKUP(C68,Results!B:O,14,FALSE)="","Retired",VLOOKUP(C68,Results!B:O,14,FALSE))</f>
        <v>Retired</v>
      </c>
    </row>
    <row r="69" spans="1:9" ht="15">
      <c r="A69" s="95"/>
      <c r="B69" s="225"/>
      <c r="C69" s="127">
        <v>53</v>
      </c>
      <c r="D69" s="96" t="str">
        <f>VLOOKUP(C69,Startlist!B:F,2,FALSE)</f>
        <v>MV5</v>
      </c>
      <c r="E69" s="97" t="str">
        <f>CONCATENATE(VLOOKUP(C69,Startlist!B:H,3,FALSE)," / ",VLOOKUP(C69,Startlist!B:H,4,FALSE))</f>
        <v>Cärolain Kariste / Eero Kikerpill</v>
      </c>
      <c r="F69" s="98" t="str">
        <f>VLOOKUP(C69,Startlist!B:F,5,FALSE)</f>
        <v>EST</v>
      </c>
      <c r="G69" s="97" t="str">
        <f>VLOOKUP(C69,Startlist!B:H,7,FALSE)</f>
        <v>Mitsubishi Lancer Evo 6</v>
      </c>
      <c r="H69" s="97" t="str">
        <f>VLOOKUP(C69,Startlist!B:H,6,FALSE)</f>
        <v>TIITS RACING TEAM</v>
      </c>
      <c r="I69" s="279" t="str">
        <f>IF(VLOOKUP(C69,Results!B:O,14,FALSE)="","Retired",VLOOKUP(C69,Results!B:O,14,FALSE))</f>
        <v>Retired</v>
      </c>
    </row>
    <row r="70" spans="1:9" ht="15">
      <c r="A70" s="95"/>
      <c r="B70" s="225"/>
      <c r="C70" s="127">
        <v>58</v>
      </c>
      <c r="D70" s="96" t="str">
        <f>VLOOKUP(C70,Startlist!B:F,2,FALSE)</f>
        <v>MV6</v>
      </c>
      <c r="E70" s="97" t="str">
        <f>CONCATENATE(VLOOKUP(C70,Startlist!B:H,3,FALSE)," / ",VLOOKUP(C70,Startlist!B:H,4,FALSE))</f>
        <v>Kristjan Ojaste / Tõnu Tikerpalu</v>
      </c>
      <c r="F70" s="98" t="str">
        <f>VLOOKUP(C70,Startlist!B:F,5,FALSE)</f>
        <v>EST</v>
      </c>
      <c r="G70" s="97" t="str">
        <f>VLOOKUP(C70,Startlist!B:H,7,FALSE)</f>
        <v>BMW 328I</v>
      </c>
      <c r="H70" s="97" t="str">
        <f>VLOOKUP(C70,Startlist!B:H,6,FALSE)</f>
        <v>A1M MOTORSPORT 2</v>
      </c>
      <c r="I70" s="279" t="str">
        <f>IF(VLOOKUP(C70,Results!B:O,14,FALSE)="","Retired",VLOOKUP(C70,Results!B:O,14,FALSE))</f>
        <v>Retired</v>
      </c>
    </row>
    <row r="71" spans="1:9" ht="15">
      <c r="A71" s="95"/>
      <c r="B71" s="225"/>
      <c r="C71" s="127">
        <v>60</v>
      </c>
      <c r="D71" s="96" t="str">
        <f>VLOOKUP(C71,Startlist!B:F,2,FALSE)</f>
        <v>MV7</v>
      </c>
      <c r="E71" s="97" t="str">
        <f>CONCATENATE(VLOOKUP(C71,Startlist!B:H,3,FALSE)," / ",VLOOKUP(C71,Startlist!B:H,4,FALSE))</f>
        <v>Ronald Reisin / Karl Luhaäär</v>
      </c>
      <c r="F71" s="98" t="str">
        <f>VLOOKUP(C71,Startlist!B:F,5,FALSE)</f>
        <v>EST</v>
      </c>
      <c r="G71" s="97" t="str">
        <f>VLOOKUP(C71,Startlist!B:H,7,FALSE)</f>
        <v>Honda Civic Type-R</v>
      </c>
      <c r="H71" s="97" t="str">
        <f>VLOOKUP(C71,Startlist!B:H,6,FALSE)</f>
        <v>A1M MOTORSPORT</v>
      </c>
      <c r="I71" s="279" t="str">
        <f>IF(VLOOKUP(C71,Results!B:O,14,FALSE)="","Retired",VLOOKUP(C71,Results!B:O,14,FALSE))</f>
        <v>Retired</v>
      </c>
    </row>
    <row r="72" spans="1:9" ht="15">
      <c r="A72" s="95"/>
      <c r="B72" s="225"/>
      <c r="C72" s="127">
        <v>66</v>
      </c>
      <c r="D72" s="96" t="str">
        <f>VLOOKUP(C72,Startlist!B:F,2,FALSE)</f>
        <v>MV9</v>
      </c>
      <c r="E72" s="97" t="str">
        <f>CONCATENATE(VLOOKUP(C72,Startlist!B:H,3,FALSE)," / ",VLOOKUP(C72,Startlist!B:H,4,FALSE))</f>
        <v>Martin Kio / Jüri Lohk</v>
      </c>
      <c r="F72" s="98" t="str">
        <f>VLOOKUP(C72,Startlist!B:F,5,FALSE)</f>
        <v>EST</v>
      </c>
      <c r="G72" s="97" t="str">
        <f>VLOOKUP(C72,Startlist!B:H,7,FALSE)</f>
        <v>Gaz 51</v>
      </c>
      <c r="H72" s="97" t="str">
        <f>VLOOKUP(C72,Startlist!B:H,6,FALSE)</f>
        <v>SK VILLU</v>
      </c>
      <c r="I72" s="279" t="str">
        <f>IF(VLOOKUP(C72,Results!B:O,14,FALSE)="","Retired",VLOOKUP(C72,Results!B:O,14,FALSE))</f>
        <v>Retired</v>
      </c>
    </row>
  </sheetData>
  <sheetProtection/>
  <autoFilter ref="D7:E72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1"/>
  <sheetViews>
    <sheetView zoomScalePageLayoutView="0" workbookViewId="0" topLeftCell="A1">
      <selection activeCell="A2" sqref="A2:I63"/>
    </sheetView>
  </sheetViews>
  <sheetFormatPr defaultColWidth="9.140625" defaultRowHeight="12.75"/>
  <cols>
    <col min="1" max="1" width="4.140625" style="15" customWidth="1"/>
    <col min="2" max="2" width="4.421875" style="156" customWidth="1"/>
    <col min="3" max="3" width="6.421875" style="1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16" customWidth="1"/>
    <col min="9" max="9" width="9.57421875" style="15" customWidth="1"/>
  </cols>
  <sheetData>
    <row r="1" spans="1:9" ht="6.75" customHeight="1">
      <c r="A1" s="170"/>
      <c r="B1" s="171"/>
      <c r="C1" s="152"/>
      <c r="D1" s="30"/>
      <c r="E1" s="30"/>
      <c r="F1" s="106"/>
      <c r="G1" s="30"/>
      <c r="H1" s="172"/>
      <c r="I1" s="170"/>
    </row>
    <row r="2" spans="1:9" ht="15">
      <c r="A2" s="291" t="str">
        <f>Startlist!A1</f>
        <v>Paide Ralli 2022</v>
      </c>
      <c r="B2" s="296"/>
      <c r="C2" s="296"/>
      <c r="D2" s="296"/>
      <c r="E2" s="296"/>
      <c r="F2" s="296"/>
      <c r="G2" s="296"/>
      <c r="H2" s="296"/>
      <c r="I2" s="296"/>
    </row>
    <row r="3" spans="1:9" ht="15">
      <c r="A3" s="291" t="str">
        <f>Startlist!A2</f>
        <v>16.-17. september 2022</v>
      </c>
      <c r="B3" s="296"/>
      <c r="C3" s="296"/>
      <c r="D3" s="296"/>
      <c r="E3" s="296"/>
      <c r="F3" s="296"/>
      <c r="G3" s="296"/>
      <c r="H3" s="296"/>
      <c r="I3" s="296"/>
    </row>
    <row r="4" spans="1:9" ht="15">
      <c r="A4" s="291" t="str">
        <f>Startlist!A3</f>
        <v>Paide</v>
      </c>
      <c r="B4" s="291"/>
      <c r="C4" s="291"/>
      <c r="D4" s="291"/>
      <c r="E4" s="291"/>
      <c r="F4" s="291"/>
      <c r="G4" s="291"/>
      <c r="H4" s="291"/>
      <c r="I4" s="291"/>
    </row>
    <row r="5" spans="1:10" ht="17.25">
      <c r="A5" s="277" t="s">
        <v>47</v>
      </c>
      <c r="B5" s="171"/>
      <c r="C5" s="152"/>
      <c r="D5" s="175"/>
      <c r="E5" s="175"/>
      <c r="F5" s="159"/>
      <c r="G5" s="175"/>
      <c r="H5" s="173"/>
      <c r="I5" s="170"/>
      <c r="J5" s="68"/>
    </row>
    <row r="6" spans="1:10" ht="15.75" customHeight="1">
      <c r="A6" s="174"/>
      <c r="B6" s="176"/>
      <c r="C6" s="118"/>
      <c r="D6" s="177"/>
      <c r="E6" s="177"/>
      <c r="F6" s="160"/>
      <c r="G6" s="177"/>
      <c r="H6" s="178"/>
      <c r="I6" s="179" t="s">
        <v>1843</v>
      </c>
      <c r="J6" s="68"/>
    </row>
    <row r="7" spans="1:10" ht="12.75">
      <c r="A7" s="100"/>
      <c r="B7" s="157"/>
      <c r="C7" s="101"/>
      <c r="D7" s="102"/>
      <c r="E7" s="102"/>
      <c r="F7" s="103"/>
      <c r="G7" s="102"/>
      <c r="H7" s="104"/>
      <c r="I7" s="105"/>
      <c r="J7" s="68"/>
    </row>
    <row r="8" spans="1:10" s="2" customFormat="1" ht="15" customHeight="1">
      <c r="A8" s="128" t="s">
        <v>89</v>
      </c>
      <c r="B8" s="128" t="s">
        <v>1844</v>
      </c>
      <c r="C8" s="129" t="s">
        <v>108</v>
      </c>
      <c r="D8" s="130" t="s">
        <v>0</v>
      </c>
      <c r="E8" s="130" t="s">
        <v>156</v>
      </c>
      <c r="F8" s="129" t="s">
        <v>83</v>
      </c>
      <c r="G8" s="130" t="s">
        <v>104</v>
      </c>
      <c r="H8" s="131" t="s">
        <v>282</v>
      </c>
      <c r="I8" s="128" t="s">
        <v>1558</v>
      </c>
      <c r="J8" s="69"/>
    </row>
    <row r="9" spans="1:10" ht="15" customHeight="1">
      <c r="A9" s="132" t="s">
        <v>90</v>
      </c>
      <c r="B9" s="128" t="s">
        <v>1845</v>
      </c>
      <c r="C9" s="133" t="s">
        <v>123</v>
      </c>
      <c r="D9" s="134" t="s">
        <v>1085</v>
      </c>
      <c r="E9" s="134" t="s">
        <v>1</v>
      </c>
      <c r="F9" s="133" t="s">
        <v>83</v>
      </c>
      <c r="G9" s="134" t="s">
        <v>130</v>
      </c>
      <c r="H9" s="135" t="s">
        <v>292</v>
      </c>
      <c r="I9" s="132" t="s">
        <v>1562</v>
      </c>
      <c r="J9" s="68"/>
    </row>
    <row r="10" spans="1:10" ht="15" customHeight="1">
      <c r="A10" s="132" t="s">
        <v>91</v>
      </c>
      <c r="B10" s="132" t="s">
        <v>1846</v>
      </c>
      <c r="C10" s="133" t="s">
        <v>123</v>
      </c>
      <c r="D10" s="134" t="s">
        <v>3</v>
      </c>
      <c r="E10" s="134" t="s">
        <v>4</v>
      </c>
      <c r="F10" s="133" t="s">
        <v>247</v>
      </c>
      <c r="G10" s="134" t="s">
        <v>124</v>
      </c>
      <c r="H10" s="135" t="s">
        <v>128</v>
      </c>
      <c r="I10" s="132" t="s">
        <v>1567</v>
      </c>
      <c r="J10" s="68"/>
    </row>
    <row r="11" spans="1:10" ht="15" customHeight="1">
      <c r="A11" s="132" t="s">
        <v>92</v>
      </c>
      <c r="B11" s="132" t="s">
        <v>1847</v>
      </c>
      <c r="C11" s="133" t="s">
        <v>198</v>
      </c>
      <c r="D11" s="134" t="s">
        <v>85</v>
      </c>
      <c r="E11" s="134" t="s">
        <v>121</v>
      </c>
      <c r="F11" s="133" t="s">
        <v>83</v>
      </c>
      <c r="G11" s="134" t="s">
        <v>86</v>
      </c>
      <c r="H11" s="135" t="s">
        <v>8</v>
      </c>
      <c r="I11" s="132" t="s">
        <v>1572</v>
      </c>
      <c r="J11" s="68"/>
    </row>
    <row r="12" spans="1:10" ht="15" customHeight="1">
      <c r="A12" s="132" t="s">
        <v>93</v>
      </c>
      <c r="B12" s="132" t="s">
        <v>1848</v>
      </c>
      <c r="C12" s="133" t="s">
        <v>138</v>
      </c>
      <c r="D12" s="134" t="s">
        <v>145</v>
      </c>
      <c r="E12" s="134" t="s">
        <v>146</v>
      </c>
      <c r="F12" s="133" t="s">
        <v>83</v>
      </c>
      <c r="G12" s="134" t="s">
        <v>147</v>
      </c>
      <c r="H12" s="135" t="s">
        <v>140</v>
      </c>
      <c r="I12" s="132" t="s">
        <v>1578</v>
      </c>
      <c r="J12" s="68"/>
    </row>
    <row r="13" spans="1:10" ht="15" customHeight="1">
      <c r="A13" s="132" t="s">
        <v>94</v>
      </c>
      <c r="B13" s="132" t="s">
        <v>1849</v>
      </c>
      <c r="C13" s="133" t="s">
        <v>115</v>
      </c>
      <c r="D13" s="134" t="s">
        <v>15</v>
      </c>
      <c r="E13" s="134" t="s">
        <v>16</v>
      </c>
      <c r="F13" s="133" t="s">
        <v>83</v>
      </c>
      <c r="G13" s="134" t="s">
        <v>105</v>
      </c>
      <c r="H13" s="135" t="s">
        <v>116</v>
      </c>
      <c r="I13" s="132" t="s">
        <v>1582</v>
      </c>
      <c r="J13" s="68"/>
    </row>
    <row r="14" spans="1:10" ht="15" customHeight="1">
      <c r="A14" s="132" t="s">
        <v>95</v>
      </c>
      <c r="B14" s="132" t="s">
        <v>1850</v>
      </c>
      <c r="C14" s="133" t="s">
        <v>163</v>
      </c>
      <c r="D14" s="134" t="s">
        <v>23</v>
      </c>
      <c r="E14" s="134" t="s">
        <v>235</v>
      </c>
      <c r="F14" s="133" t="s">
        <v>83</v>
      </c>
      <c r="G14" s="134" t="s">
        <v>359</v>
      </c>
      <c r="H14" s="135" t="s">
        <v>170</v>
      </c>
      <c r="I14" s="132" t="s">
        <v>1629</v>
      </c>
      <c r="J14" s="68"/>
    </row>
    <row r="15" spans="1:10" ht="15" customHeight="1">
      <c r="A15" s="132" t="s">
        <v>96</v>
      </c>
      <c r="B15" s="132" t="s">
        <v>1851</v>
      </c>
      <c r="C15" s="133" t="s">
        <v>123</v>
      </c>
      <c r="D15" s="134" t="s">
        <v>294</v>
      </c>
      <c r="E15" s="134" t="s">
        <v>5</v>
      </c>
      <c r="F15" s="133" t="s">
        <v>6</v>
      </c>
      <c r="G15" s="134" t="s">
        <v>124</v>
      </c>
      <c r="H15" s="135" t="s">
        <v>291</v>
      </c>
      <c r="I15" s="132" t="s">
        <v>1587</v>
      </c>
      <c r="J15" s="68"/>
    </row>
    <row r="16" spans="1:10" ht="15" customHeight="1">
      <c r="A16" s="132" t="s">
        <v>97</v>
      </c>
      <c r="B16" s="132" t="s">
        <v>1852</v>
      </c>
      <c r="C16" s="133" t="s">
        <v>138</v>
      </c>
      <c r="D16" s="134" t="s">
        <v>142</v>
      </c>
      <c r="E16" s="134" t="s">
        <v>276</v>
      </c>
      <c r="F16" s="133" t="s">
        <v>83</v>
      </c>
      <c r="G16" s="134" t="s">
        <v>139</v>
      </c>
      <c r="H16" s="135" t="s">
        <v>143</v>
      </c>
      <c r="I16" s="132" t="s">
        <v>1635</v>
      </c>
      <c r="J16" s="68"/>
    </row>
    <row r="17" spans="1:10" ht="15" customHeight="1">
      <c r="A17" s="132" t="s">
        <v>98</v>
      </c>
      <c r="B17" s="132" t="s">
        <v>1853</v>
      </c>
      <c r="C17" s="133" t="s">
        <v>115</v>
      </c>
      <c r="D17" s="134" t="s">
        <v>118</v>
      </c>
      <c r="E17" s="134" t="s">
        <v>13</v>
      </c>
      <c r="F17" s="133" t="s">
        <v>83</v>
      </c>
      <c r="G17" s="134" t="s">
        <v>84</v>
      </c>
      <c r="H17" s="135" t="s">
        <v>347</v>
      </c>
      <c r="I17" s="132" t="s">
        <v>1592</v>
      </c>
      <c r="J17" s="68"/>
    </row>
    <row r="18" spans="1:10" ht="15" customHeight="1">
      <c r="A18" s="136"/>
      <c r="B18" s="136"/>
      <c r="C18" s="150"/>
      <c r="D18" s="151"/>
      <c r="E18" s="151"/>
      <c r="F18" s="125"/>
      <c r="G18" s="126"/>
      <c r="H18" s="137"/>
      <c r="I18" s="136"/>
      <c r="J18" s="68"/>
    </row>
    <row r="19" spans="1:10" ht="15" customHeight="1">
      <c r="A19" s="136"/>
      <c r="B19" s="136"/>
      <c r="C19" s="125"/>
      <c r="D19" s="126"/>
      <c r="E19" s="126"/>
      <c r="F19" s="125"/>
      <c r="G19" s="126"/>
      <c r="H19" s="137"/>
      <c r="I19" s="161" t="s">
        <v>1854</v>
      </c>
      <c r="J19" s="68"/>
    </row>
    <row r="20" spans="1:10" s="2" customFormat="1" ht="15" customHeight="1">
      <c r="A20" s="138" t="s">
        <v>89</v>
      </c>
      <c r="B20" s="138" t="s">
        <v>1855</v>
      </c>
      <c r="C20" s="139" t="s">
        <v>107</v>
      </c>
      <c r="D20" s="140" t="s">
        <v>336</v>
      </c>
      <c r="E20" s="140" t="s">
        <v>337</v>
      </c>
      <c r="F20" s="139" t="s">
        <v>83</v>
      </c>
      <c r="G20" s="140" t="s">
        <v>20</v>
      </c>
      <c r="H20" s="141" t="s">
        <v>338</v>
      </c>
      <c r="I20" s="138" t="s">
        <v>1618</v>
      </c>
      <c r="J20" s="273"/>
    </row>
    <row r="21" spans="1:10" s="17" customFormat="1" ht="15" customHeight="1">
      <c r="A21" s="142"/>
      <c r="B21" s="142"/>
      <c r="C21" s="143"/>
      <c r="D21" s="144"/>
      <c r="E21" s="144"/>
      <c r="F21" s="143"/>
      <c r="G21" s="144"/>
      <c r="H21" s="145"/>
      <c r="I21" s="142"/>
      <c r="J21" s="70"/>
    </row>
    <row r="22" spans="1:10" s="17" customFormat="1" ht="15" customHeight="1">
      <c r="A22" s="142"/>
      <c r="B22" s="142"/>
      <c r="C22" s="143"/>
      <c r="D22" s="144"/>
      <c r="E22" s="144"/>
      <c r="F22" s="143"/>
      <c r="G22" s="144"/>
      <c r="H22" s="145"/>
      <c r="I22" s="142"/>
      <c r="J22" s="70"/>
    </row>
    <row r="23" spans="1:10" ht="15" customHeight="1">
      <c r="A23" s="136"/>
      <c r="B23" s="136"/>
      <c r="C23" s="150"/>
      <c r="D23" s="151"/>
      <c r="E23" s="151"/>
      <c r="F23" s="125"/>
      <c r="G23" s="126"/>
      <c r="H23" s="137"/>
      <c r="I23" s="136"/>
      <c r="J23" s="68"/>
    </row>
    <row r="24" spans="1:10" ht="15" customHeight="1">
      <c r="A24" s="136"/>
      <c r="B24" s="136"/>
      <c r="C24" s="125"/>
      <c r="D24" s="126"/>
      <c r="E24" s="126"/>
      <c r="F24" s="125"/>
      <c r="G24" s="126"/>
      <c r="H24" s="137"/>
      <c r="I24" s="161" t="s">
        <v>1856</v>
      </c>
      <c r="J24" s="68"/>
    </row>
    <row r="25" spans="1:10" s="2" customFormat="1" ht="15" customHeight="1">
      <c r="A25" s="138" t="s">
        <v>89</v>
      </c>
      <c r="B25" s="138" t="s">
        <v>1844</v>
      </c>
      <c r="C25" s="139" t="s">
        <v>108</v>
      </c>
      <c r="D25" s="140" t="s">
        <v>0</v>
      </c>
      <c r="E25" s="140" t="s">
        <v>156</v>
      </c>
      <c r="F25" s="139" t="s">
        <v>83</v>
      </c>
      <c r="G25" s="140" t="s">
        <v>104</v>
      </c>
      <c r="H25" s="141" t="s">
        <v>282</v>
      </c>
      <c r="I25" s="138" t="s">
        <v>1558</v>
      </c>
      <c r="J25" s="69"/>
    </row>
    <row r="26" spans="1:10" s="17" customFormat="1" ht="15" customHeight="1">
      <c r="A26" s="142"/>
      <c r="B26" s="142"/>
      <c r="C26" s="143"/>
      <c r="D26" s="144"/>
      <c r="E26" s="144"/>
      <c r="F26" s="143"/>
      <c r="G26" s="144"/>
      <c r="H26" s="145"/>
      <c r="I26" s="142"/>
      <c r="J26" s="70"/>
    </row>
    <row r="27" spans="1:10" s="17" customFormat="1" ht="15" customHeight="1">
      <c r="A27" s="142"/>
      <c r="B27" s="142"/>
      <c r="C27" s="143"/>
      <c r="D27" s="144"/>
      <c r="E27" s="144"/>
      <c r="F27" s="143"/>
      <c r="G27" s="144"/>
      <c r="H27" s="145"/>
      <c r="I27" s="142"/>
      <c r="J27" s="70"/>
    </row>
    <row r="28" spans="1:10" ht="15" customHeight="1">
      <c r="A28" s="136"/>
      <c r="B28" s="136"/>
      <c r="C28" s="150"/>
      <c r="D28" s="151"/>
      <c r="E28" s="151"/>
      <c r="F28" s="125"/>
      <c r="G28" s="126"/>
      <c r="H28" s="137"/>
      <c r="I28" s="136"/>
      <c r="J28" s="68"/>
    </row>
    <row r="29" spans="1:10" ht="15" customHeight="1">
      <c r="A29" s="136"/>
      <c r="B29" s="136"/>
      <c r="C29" s="125"/>
      <c r="D29" s="126"/>
      <c r="E29" s="126"/>
      <c r="F29" s="125"/>
      <c r="G29" s="126"/>
      <c r="H29" s="137"/>
      <c r="I29" s="161" t="s">
        <v>1856</v>
      </c>
      <c r="J29" s="68"/>
    </row>
    <row r="30" spans="1:10" s="2" customFormat="1" ht="15" customHeight="1">
      <c r="A30" s="138" t="s">
        <v>89</v>
      </c>
      <c r="B30" s="138" t="s">
        <v>1847</v>
      </c>
      <c r="C30" s="139" t="s">
        <v>198</v>
      </c>
      <c r="D30" s="140" t="s">
        <v>85</v>
      </c>
      <c r="E30" s="140" t="s">
        <v>121</v>
      </c>
      <c r="F30" s="139" t="s">
        <v>83</v>
      </c>
      <c r="G30" s="140" t="s">
        <v>86</v>
      </c>
      <c r="H30" s="141" t="s">
        <v>8</v>
      </c>
      <c r="I30" s="138" t="s">
        <v>1571</v>
      </c>
      <c r="J30" s="69"/>
    </row>
    <row r="31" spans="1:10" ht="15" customHeight="1">
      <c r="A31" s="142"/>
      <c r="B31" s="142"/>
      <c r="C31" s="143"/>
      <c r="D31" s="144"/>
      <c r="E31" s="144"/>
      <c r="F31" s="143"/>
      <c r="G31" s="144"/>
      <c r="H31" s="145"/>
      <c r="I31" s="142"/>
      <c r="J31" s="68"/>
    </row>
    <row r="32" spans="1:10" ht="15" customHeight="1">
      <c r="A32" s="142"/>
      <c r="B32" s="142"/>
      <c r="C32" s="143"/>
      <c r="D32" s="144"/>
      <c r="E32" s="144"/>
      <c r="F32" s="143"/>
      <c r="G32" s="144"/>
      <c r="H32" s="145"/>
      <c r="I32" s="142"/>
      <c r="J32" s="68"/>
    </row>
    <row r="33" spans="1:10" ht="15" customHeight="1">
      <c r="A33" s="136"/>
      <c r="B33" s="136"/>
      <c r="C33" s="150"/>
      <c r="D33" s="151"/>
      <c r="E33" s="151"/>
      <c r="F33" s="125"/>
      <c r="G33" s="126"/>
      <c r="H33" s="137"/>
      <c r="I33" s="136"/>
      <c r="J33" s="68"/>
    </row>
    <row r="34" spans="1:10" ht="15" customHeight="1">
      <c r="A34" s="136"/>
      <c r="B34" s="136"/>
      <c r="C34" s="125"/>
      <c r="D34" s="126"/>
      <c r="E34" s="126"/>
      <c r="F34" s="125"/>
      <c r="G34" s="126"/>
      <c r="H34" s="137"/>
      <c r="I34" s="161" t="s">
        <v>1857</v>
      </c>
      <c r="J34" s="68"/>
    </row>
    <row r="35" spans="1:10" s="2" customFormat="1" ht="15" customHeight="1">
      <c r="A35" s="138" t="s">
        <v>89</v>
      </c>
      <c r="B35" s="138" t="s">
        <v>1849</v>
      </c>
      <c r="C35" s="139" t="s">
        <v>115</v>
      </c>
      <c r="D35" s="140" t="s">
        <v>15</v>
      </c>
      <c r="E35" s="140" t="s">
        <v>16</v>
      </c>
      <c r="F35" s="139" t="s">
        <v>83</v>
      </c>
      <c r="G35" s="140" t="s">
        <v>105</v>
      </c>
      <c r="H35" s="141" t="s">
        <v>116</v>
      </c>
      <c r="I35" s="138" t="s">
        <v>1581</v>
      </c>
      <c r="J35" s="68"/>
    </row>
    <row r="36" spans="1:10" s="17" customFormat="1" ht="15" customHeight="1">
      <c r="A36" s="142" t="s">
        <v>90</v>
      </c>
      <c r="B36" s="142" t="s">
        <v>1853</v>
      </c>
      <c r="C36" s="143" t="s">
        <v>115</v>
      </c>
      <c r="D36" s="144" t="s">
        <v>118</v>
      </c>
      <c r="E36" s="144" t="s">
        <v>13</v>
      </c>
      <c r="F36" s="143" t="s">
        <v>83</v>
      </c>
      <c r="G36" s="144" t="s">
        <v>84</v>
      </c>
      <c r="H36" s="145" t="s">
        <v>347</v>
      </c>
      <c r="I36" s="142" t="s">
        <v>1858</v>
      </c>
      <c r="J36" s="68"/>
    </row>
    <row r="37" spans="1:10" s="17" customFormat="1" ht="15" customHeight="1">
      <c r="A37" s="142" t="s">
        <v>91</v>
      </c>
      <c r="B37" s="142" t="s">
        <v>1859</v>
      </c>
      <c r="C37" s="143" t="s">
        <v>115</v>
      </c>
      <c r="D37" s="144" t="s">
        <v>193</v>
      </c>
      <c r="E37" s="144" t="s">
        <v>418</v>
      </c>
      <c r="F37" s="143" t="s">
        <v>83</v>
      </c>
      <c r="G37" s="144" t="s">
        <v>105</v>
      </c>
      <c r="H37" s="145" t="s">
        <v>116</v>
      </c>
      <c r="I37" s="142" t="s">
        <v>1860</v>
      </c>
      <c r="J37" s="68"/>
    </row>
    <row r="38" spans="1:10" ht="15" customHeight="1">
      <c r="A38" s="136"/>
      <c r="B38" s="136"/>
      <c r="C38" s="150"/>
      <c r="D38" s="151"/>
      <c r="E38" s="151"/>
      <c r="F38" s="125"/>
      <c r="G38" s="126"/>
      <c r="H38" s="137"/>
      <c r="I38" s="136"/>
      <c r="J38" s="68"/>
    </row>
    <row r="39" spans="1:10" ht="15" customHeight="1">
      <c r="A39" s="136"/>
      <c r="B39" s="136"/>
      <c r="C39" s="125"/>
      <c r="D39" s="126"/>
      <c r="E39" s="126"/>
      <c r="F39" s="125"/>
      <c r="G39" s="126"/>
      <c r="H39" s="137"/>
      <c r="I39" s="161" t="s">
        <v>1861</v>
      </c>
      <c r="J39" s="68"/>
    </row>
    <row r="40" spans="1:10" s="2" customFormat="1" ht="15" customHeight="1">
      <c r="A40" s="138" t="s">
        <v>89</v>
      </c>
      <c r="B40" s="138" t="s">
        <v>1845</v>
      </c>
      <c r="C40" s="139" t="s">
        <v>123</v>
      </c>
      <c r="D40" s="140" t="s">
        <v>1085</v>
      </c>
      <c r="E40" s="140" t="s">
        <v>1</v>
      </c>
      <c r="F40" s="139" t="s">
        <v>83</v>
      </c>
      <c r="G40" s="140" t="s">
        <v>130</v>
      </c>
      <c r="H40" s="141" t="s">
        <v>292</v>
      </c>
      <c r="I40" s="138" t="s">
        <v>1561</v>
      </c>
      <c r="J40" s="68"/>
    </row>
    <row r="41" spans="1:10" s="17" customFormat="1" ht="15" customHeight="1">
      <c r="A41" s="142" t="s">
        <v>90</v>
      </c>
      <c r="B41" s="142" t="s">
        <v>1846</v>
      </c>
      <c r="C41" s="143" t="s">
        <v>123</v>
      </c>
      <c r="D41" s="144" t="s">
        <v>3</v>
      </c>
      <c r="E41" s="144" t="s">
        <v>4</v>
      </c>
      <c r="F41" s="143" t="s">
        <v>247</v>
      </c>
      <c r="G41" s="144" t="s">
        <v>124</v>
      </c>
      <c r="H41" s="145" t="s">
        <v>128</v>
      </c>
      <c r="I41" s="142" t="s">
        <v>1862</v>
      </c>
      <c r="J41" s="68"/>
    </row>
    <row r="42" spans="1:10" s="17" customFormat="1" ht="15" customHeight="1">
      <c r="A42" s="142" t="s">
        <v>91</v>
      </c>
      <c r="B42" s="142" t="s">
        <v>1851</v>
      </c>
      <c r="C42" s="143" t="s">
        <v>123</v>
      </c>
      <c r="D42" s="144" t="s">
        <v>294</v>
      </c>
      <c r="E42" s="144" t="s">
        <v>5</v>
      </c>
      <c r="F42" s="143" t="s">
        <v>6</v>
      </c>
      <c r="G42" s="144" t="s">
        <v>124</v>
      </c>
      <c r="H42" s="145" t="s">
        <v>291</v>
      </c>
      <c r="I42" s="142" t="s">
        <v>1863</v>
      </c>
      <c r="J42" s="68"/>
    </row>
    <row r="43" spans="1:10" ht="15" customHeight="1">
      <c r="A43" s="136"/>
      <c r="B43" s="136"/>
      <c r="C43" s="150"/>
      <c r="D43" s="151"/>
      <c r="E43" s="151"/>
      <c r="F43" s="125"/>
      <c r="G43" s="126"/>
      <c r="H43" s="137"/>
      <c r="I43" s="136"/>
      <c r="J43" s="68"/>
    </row>
    <row r="44" spans="1:10" ht="15" customHeight="1">
      <c r="A44" s="136"/>
      <c r="B44" s="136"/>
      <c r="C44" s="125"/>
      <c r="D44" s="126"/>
      <c r="E44" s="126"/>
      <c r="F44" s="125"/>
      <c r="G44" s="126"/>
      <c r="H44" s="137"/>
      <c r="I44" s="161" t="s">
        <v>1864</v>
      </c>
      <c r="J44" s="68"/>
    </row>
    <row r="45" spans="1:10" s="2" customFormat="1" ht="15" customHeight="1">
      <c r="A45" s="138" t="s">
        <v>89</v>
      </c>
      <c r="B45" s="138" t="s">
        <v>1848</v>
      </c>
      <c r="C45" s="139" t="s">
        <v>138</v>
      </c>
      <c r="D45" s="140" t="s">
        <v>145</v>
      </c>
      <c r="E45" s="140" t="s">
        <v>146</v>
      </c>
      <c r="F45" s="139" t="s">
        <v>83</v>
      </c>
      <c r="G45" s="140" t="s">
        <v>147</v>
      </c>
      <c r="H45" s="141" t="s">
        <v>140</v>
      </c>
      <c r="I45" s="138" t="s">
        <v>1577</v>
      </c>
      <c r="J45" s="68"/>
    </row>
    <row r="46" spans="1:10" s="17" customFormat="1" ht="15" customHeight="1">
      <c r="A46" s="142" t="s">
        <v>90</v>
      </c>
      <c r="B46" s="142" t="s">
        <v>1852</v>
      </c>
      <c r="C46" s="143" t="s">
        <v>138</v>
      </c>
      <c r="D46" s="144" t="s">
        <v>142</v>
      </c>
      <c r="E46" s="144" t="s">
        <v>276</v>
      </c>
      <c r="F46" s="143" t="s">
        <v>83</v>
      </c>
      <c r="G46" s="144" t="s">
        <v>139</v>
      </c>
      <c r="H46" s="145" t="s">
        <v>143</v>
      </c>
      <c r="I46" s="142" t="s">
        <v>1865</v>
      </c>
      <c r="J46" s="68"/>
    </row>
    <row r="47" spans="1:10" s="17" customFormat="1" ht="15" customHeight="1">
      <c r="A47" s="142" t="s">
        <v>91</v>
      </c>
      <c r="B47" s="142" t="s">
        <v>1866</v>
      </c>
      <c r="C47" s="143" t="s">
        <v>138</v>
      </c>
      <c r="D47" s="144" t="s">
        <v>250</v>
      </c>
      <c r="E47" s="144" t="s">
        <v>26</v>
      </c>
      <c r="F47" s="143" t="s">
        <v>83</v>
      </c>
      <c r="G47" s="144" t="s">
        <v>139</v>
      </c>
      <c r="H47" s="145" t="s">
        <v>251</v>
      </c>
      <c r="I47" s="142" t="s">
        <v>1867</v>
      </c>
      <c r="J47" s="68"/>
    </row>
    <row r="48" spans="1:10" ht="15" customHeight="1">
      <c r="A48" s="136"/>
      <c r="B48" s="136"/>
      <c r="C48" s="150"/>
      <c r="D48" s="151"/>
      <c r="E48" s="151"/>
      <c r="F48" s="125"/>
      <c r="G48" s="126"/>
      <c r="H48" s="137"/>
      <c r="I48" s="136"/>
      <c r="J48" s="68"/>
    </row>
    <row r="49" spans="1:10" ht="15" customHeight="1">
      <c r="A49" s="136"/>
      <c r="B49" s="136"/>
      <c r="C49" s="125"/>
      <c r="D49" s="126"/>
      <c r="E49" s="126"/>
      <c r="F49" s="125"/>
      <c r="G49" s="126"/>
      <c r="H49" s="137"/>
      <c r="I49" s="161" t="s">
        <v>1868</v>
      </c>
      <c r="J49" s="68"/>
    </row>
    <row r="50" spans="1:10" s="2" customFormat="1" ht="15" customHeight="1">
      <c r="A50" s="138" t="s">
        <v>89</v>
      </c>
      <c r="B50" s="138" t="s">
        <v>1850</v>
      </c>
      <c r="C50" s="139" t="s">
        <v>163</v>
      </c>
      <c r="D50" s="140" t="s">
        <v>23</v>
      </c>
      <c r="E50" s="140" t="s">
        <v>235</v>
      </c>
      <c r="F50" s="139" t="s">
        <v>83</v>
      </c>
      <c r="G50" s="140" t="s">
        <v>359</v>
      </c>
      <c r="H50" s="141" t="s">
        <v>170</v>
      </c>
      <c r="I50" s="138" t="s">
        <v>1628</v>
      </c>
      <c r="J50" s="68"/>
    </row>
    <row r="51" spans="1:10" s="17" customFormat="1" ht="15" customHeight="1">
      <c r="A51" s="142" t="s">
        <v>90</v>
      </c>
      <c r="B51" s="142" t="s">
        <v>1869</v>
      </c>
      <c r="C51" s="143" t="s">
        <v>163</v>
      </c>
      <c r="D51" s="144" t="s">
        <v>169</v>
      </c>
      <c r="E51" s="144" t="s">
        <v>245</v>
      </c>
      <c r="F51" s="143" t="s">
        <v>83</v>
      </c>
      <c r="G51" s="144" t="s">
        <v>20</v>
      </c>
      <c r="H51" s="145" t="s">
        <v>170</v>
      </c>
      <c r="I51" s="142" t="s">
        <v>1870</v>
      </c>
      <c r="J51" s="68"/>
    </row>
    <row r="52" spans="1:10" s="17" customFormat="1" ht="15" customHeight="1">
      <c r="A52" s="142" t="s">
        <v>91</v>
      </c>
      <c r="B52" s="142" t="s">
        <v>1871</v>
      </c>
      <c r="C52" s="143" t="s">
        <v>163</v>
      </c>
      <c r="D52" s="144" t="s">
        <v>263</v>
      </c>
      <c r="E52" s="144" t="s">
        <v>19</v>
      </c>
      <c r="F52" s="143" t="s">
        <v>83</v>
      </c>
      <c r="G52" s="144" t="s">
        <v>264</v>
      </c>
      <c r="H52" s="145" t="s">
        <v>182</v>
      </c>
      <c r="I52" s="142" t="s">
        <v>1872</v>
      </c>
      <c r="J52" s="68"/>
    </row>
    <row r="53" spans="1:10" ht="15" customHeight="1">
      <c r="A53" s="136"/>
      <c r="B53" s="136"/>
      <c r="C53" s="150"/>
      <c r="D53" s="151"/>
      <c r="E53" s="151"/>
      <c r="F53" s="125"/>
      <c r="G53" s="126"/>
      <c r="H53" s="137"/>
      <c r="I53" s="136"/>
      <c r="J53" s="68"/>
    </row>
    <row r="54" spans="1:10" ht="15" customHeight="1">
      <c r="A54" s="136"/>
      <c r="B54" s="136"/>
      <c r="C54" s="125"/>
      <c r="D54" s="126"/>
      <c r="E54" s="126"/>
      <c r="F54" s="125"/>
      <c r="G54" s="126"/>
      <c r="H54" s="137"/>
      <c r="I54" s="161" t="s">
        <v>1873</v>
      </c>
      <c r="J54" s="68"/>
    </row>
    <row r="55" spans="1:10" s="2" customFormat="1" ht="15" customHeight="1">
      <c r="A55" s="138" t="s">
        <v>89</v>
      </c>
      <c r="B55" s="138" t="s">
        <v>1874</v>
      </c>
      <c r="C55" s="139" t="s">
        <v>165</v>
      </c>
      <c r="D55" s="140" t="s">
        <v>21</v>
      </c>
      <c r="E55" s="140" t="s">
        <v>22</v>
      </c>
      <c r="F55" s="139" t="s">
        <v>83</v>
      </c>
      <c r="G55" s="140" t="s">
        <v>109</v>
      </c>
      <c r="H55" s="141" t="s">
        <v>231</v>
      </c>
      <c r="I55" s="138" t="s">
        <v>1676</v>
      </c>
      <c r="J55" s="68"/>
    </row>
    <row r="56" spans="1:10" s="17" customFormat="1" ht="15" customHeight="1">
      <c r="A56" s="142" t="s">
        <v>90</v>
      </c>
      <c r="B56" s="142" t="s">
        <v>1875</v>
      </c>
      <c r="C56" s="143" t="s">
        <v>165</v>
      </c>
      <c r="D56" s="144" t="s">
        <v>357</v>
      </c>
      <c r="E56" s="144" t="s">
        <v>358</v>
      </c>
      <c r="F56" s="143" t="s">
        <v>83</v>
      </c>
      <c r="G56" s="144" t="s">
        <v>105</v>
      </c>
      <c r="H56" s="145" t="s">
        <v>231</v>
      </c>
      <c r="I56" s="142" t="s">
        <v>1876</v>
      </c>
      <c r="J56" s="68"/>
    </row>
    <row r="57" spans="1:10" s="17" customFormat="1" ht="15" customHeight="1">
      <c r="A57" s="142" t="s">
        <v>91</v>
      </c>
      <c r="B57" s="142" t="s">
        <v>1877</v>
      </c>
      <c r="C57" s="143" t="s">
        <v>165</v>
      </c>
      <c r="D57" s="144" t="s">
        <v>1130</v>
      </c>
      <c r="E57" s="144" t="s">
        <v>350</v>
      </c>
      <c r="F57" s="143" t="s">
        <v>83</v>
      </c>
      <c r="G57" s="144" t="s">
        <v>351</v>
      </c>
      <c r="H57" s="145" t="s">
        <v>231</v>
      </c>
      <c r="I57" s="142" t="s">
        <v>1878</v>
      </c>
      <c r="J57" s="68"/>
    </row>
    <row r="58" spans="1:10" ht="15" customHeight="1">
      <c r="A58" s="136"/>
      <c r="B58" s="136"/>
      <c r="C58" s="150"/>
      <c r="D58" s="151"/>
      <c r="E58" s="151"/>
      <c r="F58" s="125"/>
      <c r="G58" s="126"/>
      <c r="H58" s="137"/>
      <c r="I58" s="136"/>
      <c r="J58" s="68"/>
    </row>
    <row r="59" spans="1:10" ht="15" customHeight="1">
      <c r="A59" s="136"/>
      <c r="B59" s="136"/>
      <c r="C59" s="125"/>
      <c r="D59" s="126"/>
      <c r="E59" s="126"/>
      <c r="F59" s="125"/>
      <c r="G59" s="126"/>
      <c r="H59" s="137"/>
      <c r="I59" s="161" t="s">
        <v>1879</v>
      </c>
      <c r="J59" s="68"/>
    </row>
    <row r="60" spans="1:10" s="2" customFormat="1" ht="15" customHeight="1">
      <c r="A60" s="138" t="s">
        <v>89</v>
      </c>
      <c r="B60" s="138" t="s">
        <v>1880</v>
      </c>
      <c r="C60" s="139" t="s">
        <v>266</v>
      </c>
      <c r="D60" s="140" t="s">
        <v>178</v>
      </c>
      <c r="E60" s="140" t="s">
        <v>179</v>
      </c>
      <c r="F60" s="139" t="s">
        <v>83</v>
      </c>
      <c r="G60" s="140" t="s">
        <v>31</v>
      </c>
      <c r="H60" s="141" t="s">
        <v>394</v>
      </c>
      <c r="I60" s="138" t="s">
        <v>1739</v>
      </c>
      <c r="J60" s="68"/>
    </row>
    <row r="61" spans="1:10" s="17" customFormat="1" ht="15" customHeight="1">
      <c r="A61" s="142" t="s">
        <v>90</v>
      </c>
      <c r="B61" s="142" t="s">
        <v>1881</v>
      </c>
      <c r="C61" s="143" t="s">
        <v>266</v>
      </c>
      <c r="D61" s="144" t="s">
        <v>268</v>
      </c>
      <c r="E61" s="144" t="s">
        <v>269</v>
      </c>
      <c r="F61" s="143" t="s">
        <v>83</v>
      </c>
      <c r="G61" s="144" t="s">
        <v>31</v>
      </c>
      <c r="H61" s="145" t="s">
        <v>394</v>
      </c>
      <c r="I61" s="142" t="s">
        <v>1882</v>
      </c>
      <c r="J61" s="68"/>
    </row>
    <row r="62" spans="1:10" s="17" customFormat="1" ht="15" customHeight="1">
      <c r="A62" s="142" t="s">
        <v>91</v>
      </c>
      <c r="B62" s="142" t="s">
        <v>1883</v>
      </c>
      <c r="C62" s="143" t="s">
        <v>266</v>
      </c>
      <c r="D62" s="144" t="s">
        <v>267</v>
      </c>
      <c r="E62" s="144" t="s">
        <v>40</v>
      </c>
      <c r="F62" s="143" t="s">
        <v>83</v>
      </c>
      <c r="G62" s="144" t="s">
        <v>147</v>
      </c>
      <c r="H62" s="145" t="s">
        <v>394</v>
      </c>
      <c r="I62" s="142" t="s">
        <v>1884</v>
      </c>
      <c r="J62" s="68"/>
    </row>
    <row r="63" spans="1:9" ht="12.75">
      <c r="A63" s="99"/>
      <c r="B63" s="136"/>
      <c r="C63" s="76"/>
      <c r="D63" s="75"/>
      <c r="E63" s="75"/>
      <c r="F63" s="76"/>
      <c r="G63" s="75"/>
      <c r="H63" s="77"/>
      <c r="I63" s="99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2" width="7.00390625" style="7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3" bestFit="1" customWidth="1"/>
  </cols>
  <sheetData>
    <row r="1" spans="1:7" ht="6" customHeight="1">
      <c r="A1" s="180"/>
      <c r="B1" s="180"/>
      <c r="C1" s="30"/>
      <c r="D1" s="295"/>
      <c r="E1" s="295"/>
      <c r="F1" s="181"/>
      <c r="G1" s="30"/>
    </row>
    <row r="2" spans="1:7" ht="15">
      <c r="A2" s="291" t="str">
        <f>Startlist!A1</f>
        <v>Paide Ralli 2022</v>
      </c>
      <c r="B2" s="292"/>
      <c r="C2" s="292"/>
      <c r="D2" s="292"/>
      <c r="E2" s="292"/>
      <c r="F2" s="292"/>
      <c r="G2" s="292"/>
    </row>
    <row r="3" spans="1:7" ht="15">
      <c r="A3" s="291" t="str">
        <f>Startlist!$A2</f>
        <v>16.-17. september 2022</v>
      </c>
      <c r="B3" s="291"/>
      <c r="C3" s="291"/>
      <c r="D3" s="291"/>
      <c r="E3" s="291"/>
      <c r="F3" s="291"/>
      <c r="G3" s="291"/>
    </row>
    <row r="4" spans="1:7" ht="15">
      <c r="A4" s="291" t="str">
        <f>Startlist!$A3</f>
        <v>Paide</v>
      </c>
      <c r="B4" s="291"/>
      <c r="C4" s="291"/>
      <c r="D4" s="291"/>
      <c r="E4" s="291"/>
      <c r="F4" s="291"/>
      <c r="G4" s="291"/>
    </row>
    <row r="5" spans="1:7" ht="12.75">
      <c r="A5" s="180"/>
      <c r="B5" s="180"/>
      <c r="C5" s="30"/>
      <c r="D5" s="30"/>
      <c r="E5" s="30"/>
      <c r="F5" s="181"/>
      <c r="G5" s="30"/>
    </row>
    <row r="6" spans="1:7" ht="15">
      <c r="A6" s="115" t="s">
        <v>72</v>
      </c>
      <c r="B6" s="180"/>
      <c r="C6" s="30"/>
      <c r="D6" s="30"/>
      <c r="E6" s="30"/>
      <c r="F6" s="181"/>
      <c r="G6" s="30"/>
    </row>
    <row r="7" spans="1:7" ht="12.75">
      <c r="A7" s="11" t="s">
        <v>66</v>
      </c>
      <c r="B7" s="8" t="s">
        <v>51</v>
      </c>
      <c r="C7" s="9" t="s">
        <v>52</v>
      </c>
      <c r="D7" s="10" t="s">
        <v>53</v>
      </c>
      <c r="E7" s="9" t="s">
        <v>55</v>
      </c>
      <c r="F7" s="9" t="s">
        <v>71</v>
      </c>
      <c r="G7" s="25" t="s">
        <v>74</v>
      </c>
    </row>
    <row r="8" spans="1:7" ht="15" customHeight="1" hidden="1">
      <c r="A8" s="5"/>
      <c r="B8" s="6"/>
      <c r="C8" s="4"/>
      <c r="D8" s="4"/>
      <c r="E8" s="4"/>
      <c r="F8" s="26"/>
      <c r="G8" s="32"/>
    </row>
    <row r="9" spans="1:7" ht="15" customHeight="1" hidden="1">
      <c r="A9" s="5"/>
      <c r="B9" s="6"/>
      <c r="C9" s="4"/>
      <c r="D9" s="4"/>
      <c r="E9" s="4"/>
      <c r="F9" s="26"/>
      <c r="G9" s="32"/>
    </row>
    <row r="10" spans="1:7" ht="15" customHeight="1" hidden="1">
      <c r="A10" s="5"/>
      <c r="B10" s="6"/>
      <c r="C10" s="4"/>
      <c r="D10" s="4"/>
      <c r="E10" s="4"/>
      <c r="F10" s="26"/>
      <c r="G10" s="32"/>
    </row>
    <row r="11" spans="1:7" ht="15" customHeight="1" hidden="1">
      <c r="A11" s="5"/>
      <c r="B11" s="6"/>
      <c r="C11" s="4"/>
      <c r="D11" s="4"/>
      <c r="E11" s="4"/>
      <c r="F11" s="26"/>
      <c r="G11" s="32"/>
    </row>
    <row r="12" spans="1:7" ht="15" customHeight="1">
      <c r="A12" s="5" t="s">
        <v>1014</v>
      </c>
      <c r="B12" s="6" t="s">
        <v>107</v>
      </c>
      <c r="C12" s="4" t="s">
        <v>325</v>
      </c>
      <c r="D12" s="4" t="s">
        <v>326</v>
      </c>
      <c r="E12" s="4" t="s">
        <v>327</v>
      </c>
      <c r="F12" s="26" t="s">
        <v>1832</v>
      </c>
      <c r="G12" s="32" t="s">
        <v>1840</v>
      </c>
    </row>
    <row r="13" spans="1:7" ht="15" customHeight="1">
      <c r="A13" s="5" t="s">
        <v>1268</v>
      </c>
      <c r="B13" s="6" t="s">
        <v>123</v>
      </c>
      <c r="C13" s="4" t="s">
        <v>287</v>
      </c>
      <c r="D13" s="4" t="s">
        <v>307</v>
      </c>
      <c r="E13" s="4" t="s">
        <v>128</v>
      </c>
      <c r="F13" s="26" t="s">
        <v>1265</v>
      </c>
      <c r="G13" s="32" t="s">
        <v>1269</v>
      </c>
    </row>
    <row r="14" spans="1:7" ht="15" customHeight="1">
      <c r="A14" s="5" t="s">
        <v>1834</v>
      </c>
      <c r="B14" s="6" t="s">
        <v>123</v>
      </c>
      <c r="C14" s="4" t="s">
        <v>7</v>
      </c>
      <c r="D14" s="4" t="s">
        <v>190</v>
      </c>
      <c r="E14" s="4" t="s">
        <v>128</v>
      </c>
      <c r="F14" s="26" t="s">
        <v>1267</v>
      </c>
      <c r="G14" s="32" t="s">
        <v>1835</v>
      </c>
    </row>
    <row r="15" spans="1:7" ht="15" customHeight="1">
      <c r="A15" s="5" t="s">
        <v>1419</v>
      </c>
      <c r="B15" s="6" t="s">
        <v>123</v>
      </c>
      <c r="C15" s="4" t="s">
        <v>295</v>
      </c>
      <c r="D15" s="4" t="s">
        <v>296</v>
      </c>
      <c r="E15" s="4" t="s">
        <v>332</v>
      </c>
      <c r="F15" s="26" t="s">
        <v>1267</v>
      </c>
      <c r="G15" s="32" t="s">
        <v>1420</v>
      </c>
    </row>
    <row r="16" spans="1:7" ht="15" customHeight="1">
      <c r="A16" s="5" t="s">
        <v>1270</v>
      </c>
      <c r="B16" s="6" t="s">
        <v>163</v>
      </c>
      <c r="C16" s="4" t="s">
        <v>181</v>
      </c>
      <c r="D16" s="4" t="s">
        <v>1104</v>
      </c>
      <c r="E16" s="4" t="s">
        <v>182</v>
      </c>
      <c r="F16" s="26" t="s">
        <v>1266</v>
      </c>
      <c r="G16" s="32" t="s">
        <v>1269</v>
      </c>
    </row>
    <row r="17" spans="1:7" ht="15" customHeight="1">
      <c r="A17" s="5" t="s">
        <v>1271</v>
      </c>
      <c r="B17" s="6" t="s">
        <v>165</v>
      </c>
      <c r="C17" s="4" t="s">
        <v>1272</v>
      </c>
      <c r="D17" s="4" t="s">
        <v>1124</v>
      </c>
      <c r="E17" s="4" t="s">
        <v>231</v>
      </c>
      <c r="F17" s="26" t="s">
        <v>716</v>
      </c>
      <c r="G17" s="32" t="s">
        <v>1269</v>
      </c>
    </row>
    <row r="18" spans="1:7" ht="15" customHeight="1">
      <c r="A18" s="5" t="s">
        <v>1015</v>
      </c>
      <c r="B18" s="6" t="s">
        <v>165</v>
      </c>
      <c r="C18" s="4" t="s">
        <v>17</v>
      </c>
      <c r="D18" s="4" t="s">
        <v>18</v>
      </c>
      <c r="E18" s="4" t="s">
        <v>356</v>
      </c>
      <c r="F18" s="26" t="s">
        <v>716</v>
      </c>
      <c r="G18" s="32" t="s">
        <v>1016</v>
      </c>
    </row>
    <row r="19" spans="1:7" ht="15" customHeight="1">
      <c r="A19" s="5" t="s">
        <v>1273</v>
      </c>
      <c r="B19" s="6" t="s">
        <v>138</v>
      </c>
      <c r="C19" s="4" t="s">
        <v>239</v>
      </c>
      <c r="D19" s="4" t="s">
        <v>240</v>
      </c>
      <c r="E19" s="4" t="s">
        <v>140</v>
      </c>
      <c r="F19" s="26" t="s">
        <v>1265</v>
      </c>
      <c r="G19" s="32" t="s">
        <v>1269</v>
      </c>
    </row>
    <row r="20" spans="1:7" ht="15" customHeight="1">
      <c r="A20" s="5" t="s">
        <v>1543</v>
      </c>
      <c r="B20" s="6" t="s">
        <v>163</v>
      </c>
      <c r="C20" s="4" t="s">
        <v>360</v>
      </c>
      <c r="D20" s="4" t="s">
        <v>361</v>
      </c>
      <c r="E20" s="4" t="s">
        <v>362</v>
      </c>
      <c r="F20" s="26" t="s">
        <v>1267</v>
      </c>
      <c r="G20" s="32" t="s">
        <v>1544</v>
      </c>
    </row>
    <row r="21" spans="1:7" ht="15" customHeight="1">
      <c r="A21" s="5" t="s">
        <v>1421</v>
      </c>
      <c r="B21" s="6" t="s">
        <v>138</v>
      </c>
      <c r="C21" s="4" t="s">
        <v>363</v>
      </c>
      <c r="D21" s="4" t="s">
        <v>364</v>
      </c>
      <c r="E21" s="4" t="s">
        <v>140</v>
      </c>
      <c r="F21" s="26" t="s">
        <v>1332</v>
      </c>
      <c r="G21" s="32" t="s">
        <v>1420</v>
      </c>
    </row>
    <row r="22" spans="1:7" ht="15" customHeight="1">
      <c r="A22" s="5" t="s">
        <v>1545</v>
      </c>
      <c r="B22" s="6" t="s">
        <v>138</v>
      </c>
      <c r="C22" s="4" t="s">
        <v>27</v>
      </c>
      <c r="D22" s="4" t="s">
        <v>28</v>
      </c>
      <c r="E22" s="4" t="s">
        <v>158</v>
      </c>
      <c r="F22" s="26" t="s">
        <v>1267</v>
      </c>
      <c r="G22" s="32" t="s">
        <v>1544</v>
      </c>
    </row>
    <row r="23" spans="1:7" ht="15" customHeight="1">
      <c r="A23" s="5" t="s">
        <v>1160</v>
      </c>
      <c r="B23" s="6" t="s">
        <v>138</v>
      </c>
      <c r="C23" s="4" t="s">
        <v>365</v>
      </c>
      <c r="D23" s="4" t="s">
        <v>366</v>
      </c>
      <c r="E23" s="4" t="s">
        <v>367</v>
      </c>
      <c r="F23" s="26" t="s">
        <v>716</v>
      </c>
      <c r="G23" s="32" t="s">
        <v>1161</v>
      </c>
    </row>
    <row r="24" spans="1:7" ht="15" customHeight="1">
      <c r="A24" s="5" t="s">
        <v>1836</v>
      </c>
      <c r="B24" s="6" t="s">
        <v>123</v>
      </c>
      <c r="C24" s="4" t="s">
        <v>368</v>
      </c>
      <c r="D24" s="4" t="s">
        <v>369</v>
      </c>
      <c r="E24" s="4" t="s">
        <v>152</v>
      </c>
      <c r="F24" s="26" t="s">
        <v>716</v>
      </c>
      <c r="G24" s="32" t="s">
        <v>1837</v>
      </c>
    </row>
    <row r="25" spans="1:7" ht="15" customHeight="1">
      <c r="A25" s="5" t="s">
        <v>1274</v>
      </c>
      <c r="B25" s="6" t="s">
        <v>163</v>
      </c>
      <c r="C25" s="4" t="s">
        <v>29</v>
      </c>
      <c r="D25" s="4" t="s">
        <v>30</v>
      </c>
      <c r="E25" s="4" t="s">
        <v>170</v>
      </c>
      <c r="F25" s="26" t="s">
        <v>1266</v>
      </c>
      <c r="G25" s="32" t="s">
        <v>1269</v>
      </c>
    </row>
    <row r="26" spans="1:7" ht="15" customHeight="1">
      <c r="A26" s="5" t="s">
        <v>1275</v>
      </c>
      <c r="B26" s="6" t="s">
        <v>138</v>
      </c>
      <c r="C26" s="4" t="s">
        <v>371</v>
      </c>
      <c r="D26" s="4" t="s">
        <v>372</v>
      </c>
      <c r="E26" s="4" t="s">
        <v>140</v>
      </c>
      <c r="F26" s="26" t="s">
        <v>1265</v>
      </c>
      <c r="G26" s="32" t="s">
        <v>1269</v>
      </c>
    </row>
    <row r="27" spans="1:7" ht="15" customHeight="1">
      <c r="A27" s="5" t="s">
        <v>1838</v>
      </c>
      <c r="B27" s="6" t="s">
        <v>138</v>
      </c>
      <c r="C27" s="4" t="s">
        <v>1133</v>
      </c>
      <c r="D27" s="4" t="s">
        <v>36</v>
      </c>
      <c r="E27" s="4" t="s">
        <v>140</v>
      </c>
      <c r="F27" s="26" t="s">
        <v>1332</v>
      </c>
      <c r="G27" s="32" t="s">
        <v>1839</v>
      </c>
    </row>
    <row r="28" spans="1:7" ht="15" customHeight="1">
      <c r="A28" s="5" t="s">
        <v>1422</v>
      </c>
      <c r="B28" s="6" t="s">
        <v>138</v>
      </c>
      <c r="C28" s="4" t="s">
        <v>33</v>
      </c>
      <c r="D28" s="4" t="s">
        <v>34</v>
      </c>
      <c r="E28" s="4" t="s">
        <v>35</v>
      </c>
      <c r="F28" s="26" t="s">
        <v>1267</v>
      </c>
      <c r="G28" s="32" t="s">
        <v>1420</v>
      </c>
    </row>
    <row r="29" spans="1:7" ht="15" customHeight="1">
      <c r="A29" s="5" t="s">
        <v>1841</v>
      </c>
      <c r="B29" s="6" t="s">
        <v>123</v>
      </c>
      <c r="C29" s="4" t="s">
        <v>375</v>
      </c>
      <c r="D29" s="4" t="s">
        <v>421</v>
      </c>
      <c r="E29" s="4" t="s">
        <v>293</v>
      </c>
      <c r="F29" s="26" t="s">
        <v>1266</v>
      </c>
      <c r="G29" s="32" t="s">
        <v>1842</v>
      </c>
    </row>
    <row r="30" spans="1:7" ht="15" customHeight="1">
      <c r="A30" s="5" t="s">
        <v>1546</v>
      </c>
      <c r="B30" s="6" t="s">
        <v>138</v>
      </c>
      <c r="C30" s="4" t="s">
        <v>384</v>
      </c>
      <c r="D30" s="4" t="s">
        <v>1128</v>
      </c>
      <c r="E30" s="4" t="s">
        <v>39</v>
      </c>
      <c r="F30" s="26" t="s">
        <v>1265</v>
      </c>
      <c r="G30" s="32" t="s">
        <v>1547</v>
      </c>
    </row>
    <row r="31" spans="1:7" ht="15" customHeight="1">
      <c r="A31" s="5" t="s">
        <v>1276</v>
      </c>
      <c r="B31" s="6" t="s">
        <v>163</v>
      </c>
      <c r="C31" s="4" t="s">
        <v>386</v>
      </c>
      <c r="D31" s="4" t="s">
        <v>387</v>
      </c>
      <c r="E31" s="4" t="s">
        <v>170</v>
      </c>
      <c r="F31" s="26" t="s">
        <v>1267</v>
      </c>
      <c r="G31" s="32" t="s">
        <v>1269</v>
      </c>
    </row>
    <row r="32" spans="1:7" ht="15" customHeight="1">
      <c r="A32" s="5" t="s">
        <v>1277</v>
      </c>
      <c r="B32" s="6" t="s">
        <v>266</v>
      </c>
      <c r="C32" s="4" t="s">
        <v>272</v>
      </c>
      <c r="D32" s="4" t="s">
        <v>308</v>
      </c>
      <c r="E32" s="4" t="s">
        <v>394</v>
      </c>
      <c r="F32" s="26" t="s">
        <v>1267</v>
      </c>
      <c r="G32" s="32" t="s">
        <v>1161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6.75" customHeight="1">
      <c r="A1" s="152"/>
      <c r="B1" s="152"/>
      <c r="C1" s="30"/>
      <c r="D1" s="30"/>
      <c r="E1" s="30"/>
      <c r="F1" s="30"/>
      <c r="G1" s="30"/>
      <c r="H1" s="30"/>
      <c r="I1" s="30"/>
    </row>
    <row r="2" spans="1:9" ht="15">
      <c r="A2" s="291" t="str">
        <f>Startlist!A1</f>
        <v>Paide Ralli 2022</v>
      </c>
      <c r="B2" s="292"/>
      <c r="C2" s="292"/>
      <c r="D2" s="292"/>
      <c r="E2" s="292"/>
      <c r="F2" s="292"/>
      <c r="G2" s="292"/>
      <c r="H2" s="292"/>
      <c r="I2" s="292"/>
    </row>
    <row r="3" spans="1:9" ht="15">
      <c r="A3" s="291" t="str">
        <f>Startlist!$A2</f>
        <v>16.-17. september 2022</v>
      </c>
      <c r="B3" s="291"/>
      <c r="C3" s="291"/>
      <c r="D3" s="291"/>
      <c r="E3" s="291"/>
      <c r="F3" s="291"/>
      <c r="G3" s="291"/>
      <c r="H3" s="291"/>
      <c r="I3" s="291"/>
    </row>
    <row r="4" spans="1:9" ht="12.75">
      <c r="A4" s="297" t="str">
        <f>Startlist!$A3</f>
        <v>Paide</v>
      </c>
      <c r="B4" s="297"/>
      <c r="C4" s="297"/>
      <c r="D4" s="297"/>
      <c r="E4" s="297"/>
      <c r="F4" s="297"/>
      <c r="G4" s="297"/>
      <c r="H4" s="297"/>
      <c r="I4" s="297"/>
    </row>
    <row r="5" spans="1:9" ht="12.75">
      <c r="A5" s="152"/>
      <c r="B5" s="152"/>
      <c r="C5" s="30"/>
      <c r="D5" s="30"/>
      <c r="E5" s="30"/>
      <c r="F5" s="30"/>
      <c r="G5" s="30"/>
      <c r="H5" s="30"/>
      <c r="I5" s="30"/>
    </row>
    <row r="6" spans="1:9" ht="15">
      <c r="A6" s="115" t="s">
        <v>73</v>
      </c>
      <c r="B6" s="152"/>
      <c r="C6" s="30"/>
      <c r="D6" s="30"/>
      <c r="E6" s="30"/>
      <c r="F6" s="30"/>
      <c r="G6" s="30"/>
      <c r="H6" s="30"/>
      <c r="I6" s="30"/>
    </row>
    <row r="7" spans="1:9" ht="12" customHeight="1">
      <c r="A7" s="11" t="s">
        <v>66</v>
      </c>
      <c r="B7" s="8" t="s">
        <v>51</v>
      </c>
      <c r="C7" s="9" t="s">
        <v>52</v>
      </c>
      <c r="D7" s="10" t="s">
        <v>53</v>
      </c>
      <c r="E7" s="10" t="s">
        <v>55</v>
      </c>
      <c r="F7" s="9" t="s">
        <v>69</v>
      </c>
      <c r="G7" s="9" t="s">
        <v>70</v>
      </c>
      <c r="H7" s="12" t="s">
        <v>67</v>
      </c>
      <c r="I7" s="13" t="s">
        <v>68</v>
      </c>
    </row>
    <row r="8" spans="1:10" ht="15" customHeight="1">
      <c r="A8" s="31" t="s">
        <v>1014</v>
      </c>
      <c r="B8" s="27" t="s">
        <v>107</v>
      </c>
      <c r="C8" s="28" t="s">
        <v>325</v>
      </c>
      <c r="D8" s="28" t="s">
        <v>326</v>
      </c>
      <c r="E8" s="28" t="s">
        <v>327</v>
      </c>
      <c r="F8" s="28" t="s">
        <v>426</v>
      </c>
      <c r="G8" s="28" t="s">
        <v>572</v>
      </c>
      <c r="H8" s="35" t="s">
        <v>573</v>
      </c>
      <c r="I8" s="36" t="s">
        <v>573</v>
      </c>
      <c r="J8" s="52"/>
    </row>
    <row r="9" spans="1:10" ht="15" customHeight="1">
      <c r="A9" s="31" t="s">
        <v>1013</v>
      </c>
      <c r="B9" s="27" t="s">
        <v>138</v>
      </c>
      <c r="C9" s="28" t="s">
        <v>363</v>
      </c>
      <c r="D9" s="28" t="s">
        <v>364</v>
      </c>
      <c r="E9" s="28" t="s">
        <v>140</v>
      </c>
      <c r="F9" s="28" t="s">
        <v>426</v>
      </c>
      <c r="G9" s="28" t="s">
        <v>572</v>
      </c>
      <c r="H9" s="35" t="s">
        <v>573</v>
      </c>
      <c r="I9" s="36" t="s">
        <v>573</v>
      </c>
      <c r="J9" s="52"/>
    </row>
    <row r="10" spans="1:10" ht="15" customHeight="1">
      <c r="A10" s="31" t="s">
        <v>1334</v>
      </c>
      <c r="B10" s="27" t="s">
        <v>123</v>
      </c>
      <c r="C10" s="28" t="s">
        <v>3</v>
      </c>
      <c r="D10" s="28" t="s">
        <v>4</v>
      </c>
      <c r="E10" s="28" t="s">
        <v>128</v>
      </c>
      <c r="F10" s="28" t="s">
        <v>1335</v>
      </c>
      <c r="G10" s="28" t="s">
        <v>1551</v>
      </c>
      <c r="H10" s="35" t="s">
        <v>573</v>
      </c>
      <c r="I10" s="36" t="s">
        <v>573</v>
      </c>
      <c r="J10" s="52"/>
    </row>
    <row r="11" spans="1:10" ht="15" customHeight="1">
      <c r="A11" s="31" t="s">
        <v>1552</v>
      </c>
      <c r="B11" s="27" t="s">
        <v>165</v>
      </c>
      <c r="C11" s="28" t="s">
        <v>265</v>
      </c>
      <c r="D11" s="28" t="s">
        <v>38</v>
      </c>
      <c r="E11" s="28" t="s">
        <v>385</v>
      </c>
      <c r="F11" s="28" t="s">
        <v>1335</v>
      </c>
      <c r="G11" s="28" t="s">
        <v>1554</v>
      </c>
      <c r="H11" s="35" t="s">
        <v>1553</v>
      </c>
      <c r="I11" s="36" t="s">
        <v>1553</v>
      </c>
      <c r="J11" s="52"/>
    </row>
    <row r="12" spans="1:10" ht="15" customHeight="1" hidden="1">
      <c r="A12" s="31"/>
      <c r="B12" s="27"/>
      <c r="C12" s="28"/>
      <c r="D12" s="28"/>
      <c r="E12" s="28"/>
      <c r="F12" s="28"/>
      <c r="G12" s="28"/>
      <c r="H12" s="35"/>
      <c r="I12" s="36"/>
      <c r="J12" s="52"/>
    </row>
    <row r="13" spans="1:10" ht="15" customHeight="1" hidden="1">
      <c r="A13" s="31"/>
      <c r="B13" s="27"/>
      <c r="C13" s="28"/>
      <c r="D13" s="28"/>
      <c r="E13" s="28"/>
      <c r="F13" s="28"/>
      <c r="G13" s="28"/>
      <c r="H13" s="35"/>
      <c r="I13" s="36"/>
      <c r="J13" s="52"/>
    </row>
    <row r="14" spans="1:10" ht="15" customHeight="1">
      <c r="A14" s="31" t="s">
        <v>1548</v>
      </c>
      <c r="B14" s="27" t="s">
        <v>115</v>
      </c>
      <c r="C14" s="28" t="s">
        <v>1106</v>
      </c>
      <c r="D14" s="28" t="s">
        <v>416</v>
      </c>
      <c r="E14" s="28" t="s">
        <v>116</v>
      </c>
      <c r="F14" s="28" t="s">
        <v>1549</v>
      </c>
      <c r="G14" s="28" t="s">
        <v>1550</v>
      </c>
      <c r="H14" s="35" t="s">
        <v>1411</v>
      </c>
      <c r="I14" s="36" t="s">
        <v>1411</v>
      </c>
      <c r="J14" s="52"/>
    </row>
    <row r="15" spans="1:10" ht="15" customHeight="1">
      <c r="A15" s="31" t="s">
        <v>1010</v>
      </c>
      <c r="B15" s="27" t="s">
        <v>138</v>
      </c>
      <c r="C15" s="28" t="s">
        <v>239</v>
      </c>
      <c r="D15" s="28" t="s">
        <v>240</v>
      </c>
      <c r="E15" s="28" t="s">
        <v>140</v>
      </c>
      <c r="F15" s="28" t="s">
        <v>1011</v>
      </c>
      <c r="G15" s="28" t="s">
        <v>1012</v>
      </c>
      <c r="H15" s="35" t="s">
        <v>953</v>
      </c>
      <c r="I15" s="36" t="s">
        <v>953</v>
      </c>
      <c r="J15" s="52"/>
    </row>
    <row r="16" spans="1:10" ht="15" customHeight="1">
      <c r="A16" s="31" t="s">
        <v>1165</v>
      </c>
      <c r="B16" s="27" t="s">
        <v>165</v>
      </c>
      <c r="C16" s="28" t="s">
        <v>1153</v>
      </c>
      <c r="D16" s="28" t="s">
        <v>32</v>
      </c>
      <c r="E16" s="28" t="s">
        <v>167</v>
      </c>
      <c r="F16" s="28" t="s">
        <v>1166</v>
      </c>
      <c r="G16" s="28" t="s">
        <v>1167</v>
      </c>
      <c r="H16" s="35" t="s">
        <v>1162</v>
      </c>
      <c r="I16" s="36" t="s">
        <v>1162</v>
      </c>
      <c r="J16" s="52"/>
    </row>
    <row r="17" spans="1:10" ht="15" customHeight="1">
      <c r="A17" s="31" t="s">
        <v>1278</v>
      </c>
      <c r="B17" s="27" t="s">
        <v>138</v>
      </c>
      <c r="C17" s="28" t="s">
        <v>376</v>
      </c>
      <c r="D17" s="28" t="s">
        <v>377</v>
      </c>
      <c r="E17" s="28" t="s">
        <v>140</v>
      </c>
      <c r="F17" s="28" t="s">
        <v>1279</v>
      </c>
      <c r="G17" s="28" t="s">
        <v>1280</v>
      </c>
      <c r="H17" s="35" t="s">
        <v>1224</v>
      </c>
      <c r="I17" s="36" t="s">
        <v>1224</v>
      </c>
      <c r="J17" s="52"/>
    </row>
  </sheetData>
  <sheetProtection/>
  <mergeCells count="3">
    <mergeCell ref="A2:I2"/>
    <mergeCell ref="A3:I3"/>
    <mergeCell ref="A4:I4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22.57421875" style="1" customWidth="1"/>
    <col min="2" max="10" width="17.7109375" style="0" customWidth="1"/>
  </cols>
  <sheetData>
    <row r="1" spans="1:10" ht="12.75">
      <c r="A1" s="152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291" t="str">
        <f>Startlist!A1</f>
        <v>Paide Ralli 2022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">
      <c r="A3" s="291" t="str">
        <f>Startlist!$A2</f>
        <v>16.-17. september 2022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ht="15">
      <c r="A4" s="298" t="str">
        <f>Startlist!$A3</f>
        <v>Paide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5">
      <c r="A5" s="106"/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4.25">
      <c r="A6" s="182" t="s">
        <v>80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">
      <c r="A7" s="183"/>
      <c r="B7" s="30"/>
      <c r="C7" s="30"/>
      <c r="D7" s="30"/>
      <c r="E7" s="30"/>
      <c r="F7" s="30"/>
      <c r="G7" s="30"/>
      <c r="H7" s="30"/>
      <c r="I7" s="30"/>
      <c r="J7" s="192" t="s">
        <v>1885</v>
      </c>
    </row>
    <row r="8" spans="1:10" ht="12.75">
      <c r="A8" s="112"/>
      <c r="B8" s="14"/>
      <c r="C8" s="14"/>
      <c r="D8" s="14"/>
      <c r="E8" s="14"/>
      <c r="F8" s="14"/>
      <c r="G8" s="14"/>
      <c r="H8" s="14"/>
      <c r="I8" s="14"/>
      <c r="J8" s="14"/>
    </row>
    <row r="9" spans="1:10" ht="13.5" customHeight="1">
      <c r="A9" s="237"/>
      <c r="B9" s="162" t="s">
        <v>107</v>
      </c>
      <c r="C9" s="162" t="s">
        <v>108</v>
      </c>
      <c r="D9" s="162" t="s">
        <v>198</v>
      </c>
      <c r="E9" s="162" t="s">
        <v>115</v>
      </c>
      <c r="F9" s="162" t="s">
        <v>123</v>
      </c>
      <c r="G9" s="162" t="s">
        <v>138</v>
      </c>
      <c r="H9" s="162" t="s">
        <v>163</v>
      </c>
      <c r="I9" s="162" t="s">
        <v>165</v>
      </c>
      <c r="J9" s="163" t="s">
        <v>266</v>
      </c>
    </row>
    <row r="10" spans="1:10" ht="12.75" customHeight="1">
      <c r="A10" s="167" t="s">
        <v>426</v>
      </c>
      <c r="B10" s="164" t="s">
        <v>485</v>
      </c>
      <c r="C10" s="164" t="s">
        <v>431</v>
      </c>
      <c r="D10" s="164" t="s">
        <v>476</v>
      </c>
      <c r="E10" s="164" t="s">
        <v>609</v>
      </c>
      <c r="F10" s="164" t="s">
        <v>440</v>
      </c>
      <c r="G10" s="164" t="s">
        <v>515</v>
      </c>
      <c r="H10" s="164" t="s">
        <v>585</v>
      </c>
      <c r="I10" s="164" t="s">
        <v>714</v>
      </c>
      <c r="J10" s="164" t="s">
        <v>883</v>
      </c>
    </row>
    <row r="11" spans="1:10" ht="12.75" customHeight="1">
      <c r="A11" s="169" t="s">
        <v>1017</v>
      </c>
      <c r="B11" s="165" t="s">
        <v>1018</v>
      </c>
      <c r="C11" s="165" t="s">
        <v>1019</v>
      </c>
      <c r="D11" s="165" t="s">
        <v>1020</v>
      </c>
      <c r="E11" s="165" t="s">
        <v>1021</v>
      </c>
      <c r="F11" s="165" t="s">
        <v>1022</v>
      </c>
      <c r="G11" s="165" t="s">
        <v>1023</v>
      </c>
      <c r="H11" s="165" t="s">
        <v>1024</v>
      </c>
      <c r="I11" s="165" t="s">
        <v>1025</v>
      </c>
      <c r="J11" s="165" t="s">
        <v>1026</v>
      </c>
    </row>
    <row r="12" spans="1:10" ht="12.75" customHeight="1">
      <c r="A12" s="168" t="s">
        <v>1027</v>
      </c>
      <c r="B12" s="166" t="s">
        <v>1028</v>
      </c>
      <c r="C12" s="166" t="s">
        <v>1029</v>
      </c>
      <c r="D12" s="166" t="s">
        <v>1030</v>
      </c>
      <c r="E12" s="166" t="s">
        <v>1031</v>
      </c>
      <c r="F12" s="166" t="s">
        <v>1032</v>
      </c>
      <c r="G12" s="166" t="s">
        <v>1033</v>
      </c>
      <c r="H12" s="166" t="s">
        <v>1034</v>
      </c>
      <c r="I12" s="166" t="s">
        <v>1035</v>
      </c>
      <c r="J12" s="166" t="s">
        <v>1036</v>
      </c>
    </row>
    <row r="13" spans="1:10" ht="12.75" customHeight="1">
      <c r="A13" s="169" t="s">
        <v>427</v>
      </c>
      <c r="B13" s="164" t="s">
        <v>486</v>
      </c>
      <c r="C13" s="164" t="s">
        <v>432</v>
      </c>
      <c r="D13" s="164" t="s">
        <v>477</v>
      </c>
      <c r="E13" s="164" t="s">
        <v>586</v>
      </c>
      <c r="F13" s="164" t="s">
        <v>441</v>
      </c>
      <c r="G13" s="164" t="s">
        <v>578</v>
      </c>
      <c r="H13" s="164" t="s">
        <v>604</v>
      </c>
      <c r="I13" s="164" t="s">
        <v>715</v>
      </c>
      <c r="J13" s="164" t="s">
        <v>858</v>
      </c>
    </row>
    <row r="14" spans="1:10" ht="12.75" customHeight="1">
      <c r="A14" s="169" t="s">
        <v>1037</v>
      </c>
      <c r="B14" s="165" t="s">
        <v>1038</v>
      </c>
      <c r="C14" s="165" t="s">
        <v>1039</v>
      </c>
      <c r="D14" s="165" t="s">
        <v>1040</v>
      </c>
      <c r="E14" s="165" t="s">
        <v>1041</v>
      </c>
      <c r="F14" s="165" t="s">
        <v>1042</v>
      </c>
      <c r="G14" s="165" t="s">
        <v>1043</v>
      </c>
      <c r="H14" s="165" t="s">
        <v>1044</v>
      </c>
      <c r="I14" s="165" t="s">
        <v>1045</v>
      </c>
      <c r="J14" s="165" t="s">
        <v>1046</v>
      </c>
    </row>
    <row r="15" spans="1:10" ht="12.75" customHeight="1">
      <c r="A15" s="280" t="s">
        <v>1047</v>
      </c>
      <c r="B15" s="241" t="s">
        <v>1028</v>
      </c>
      <c r="C15" s="166" t="s">
        <v>1029</v>
      </c>
      <c r="D15" s="166" t="s">
        <v>1030</v>
      </c>
      <c r="E15" s="166" t="s">
        <v>1048</v>
      </c>
      <c r="F15" s="166" t="s">
        <v>1032</v>
      </c>
      <c r="G15" s="166" t="s">
        <v>1049</v>
      </c>
      <c r="H15" s="166" t="s">
        <v>1034</v>
      </c>
      <c r="I15" s="166" t="s">
        <v>1035</v>
      </c>
      <c r="J15" s="166" t="s">
        <v>1050</v>
      </c>
    </row>
    <row r="16" spans="1:10" ht="12.75" customHeight="1">
      <c r="A16" s="238" t="s">
        <v>428</v>
      </c>
      <c r="B16" s="164" t="s">
        <v>487</v>
      </c>
      <c r="C16" s="164" t="s">
        <v>433</v>
      </c>
      <c r="D16" s="164" t="s">
        <v>478</v>
      </c>
      <c r="E16" s="164" t="s">
        <v>457</v>
      </c>
      <c r="F16" s="164" t="s">
        <v>442</v>
      </c>
      <c r="G16" s="164" t="s">
        <v>744</v>
      </c>
      <c r="H16" s="164" t="s">
        <v>674</v>
      </c>
      <c r="I16" s="164" t="s">
        <v>637</v>
      </c>
      <c r="J16" s="164" t="s">
        <v>859</v>
      </c>
    </row>
    <row r="17" spans="1:10" ht="12.75" customHeight="1">
      <c r="A17" s="239" t="s">
        <v>1051</v>
      </c>
      <c r="B17" s="165" t="s">
        <v>1052</v>
      </c>
      <c r="C17" s="165" t="s">
        <v>1053</v>
      </c>
      <c r="D17" s="165" t="s">
        <v>1054</v>
      </c>
      <c r="E17" s="165" t="s">
        <v>1055</v>
      </c>
      <c r="F17" s="165" t="s">
        <v>1056</v>
      </c>
      <c r="G17" s="165" t="s">
        <v>1057</v>
      </c>
      <c r="H17" s="165" t="s">
        <v>1058</v>
      </c>
      <c r="I17" s="165" t="s">
        <v>1059</v>
      </c>
      <c r="J17" s="165" t="s">
        <v>1060</v>
      </c>
    </row>
    <row r="18" spans="1:10" ht="12.75" customHeight="1">
      <c r="A18" s="240" t="s">
        <v>1027</v>
      </c>
      <c r="B18" s="241" t="s">
        <v>1028</v>
      </c>
      <c r="C18" s="241" t="s">
        <v>1029</v>
      </c>
      <c r="D18" s="241" t="s">
        <v>1030</v>
      </c>
      <c r="E18" s="241" t="s">
        <v>1048</v>
      </c>
      <c r="F18" s="241" t="s">
        <v>1032</v>
      </c>
      <c r="G18" s="241" t="s">
        <v>1033</v>
      </c>
      <c r="H18" s="241" t="s">
        <v>1061</v>
      </c>
      <c r="I18" s="241" t="s">
        <v>1062</v>
      </c>
      <c r="J18" s="241" t="s">
        <v>1050</v>
      </c>
    </row>
    <row r="19" spans="1:10" ht="12.75" customHeight="1">
      <c r="A19" s="282"/>
      <c r="B19" s="166"/>
      <c r="C19" s="166"/>
      <c r="D19" s="166"/>
      <c r="E19" s="166"/>
      <c r="F19" s="166"/>
      <c r="G19" s="166"/>
      <c r="H19" s="166" t="s">
        <v>1036</v>
      </c>
      <c r="I19" s="166"/>
      <c r="J19" s="166"/>
    </row>
    <row r="20" spans="1:10" ht="12.75" customHeight="1">
      <c r="A20" s="169" t="s">
        <v>1063</v>
      </c>
      <c r="B20" s="241" t="s">
        <v>1172</v>
      </c>
      <c r="C20" s="164" t="s">
        <v>1168</v>
      </c>
      <c r="D20" s="164" t="s">
        <v>1175</v>
      </c>
      <c r="E20" s="164" t="s">
        <v>1177</v>
      </c>
      <c r="F20" s="164" t="s">
        <v>1169</v>
      </c>
      <c r="G20" s="164" t="s">
        <v>1176</v>
      </c>
      <c r="H20" s="164" t="s">
        <v>1192</v>
      </c>
      <c r="I20" s="164" t="s">
        <v>1212</v>
      </c>
      <c r="J20" s="164" t="s">
        <v>1239</v>
      </c>
    </row>
    <row r="21" spans="1:10" ht="12.75" customHeight="1">
      <c r="A21" s="169" t="s">
        <v>1064</v>
      </c>
      <c r="B21" s="165" t="s">
        <v>1281</v>
      </c>
      <c r="C21" s="165" t="s">
        <v>1282</v>
      </c>
      <c r="D21" s="165" t="s">
        <v>1283</v>
      </c>
      <c r="E21" s="165" t="s">
        <v>1284</v>
      </c>
      <c r="F21" s="165" t="s">
        <v>1285</v>
      </c>
      <c r="G21" s="165" t="s">
        <v>1286</v>
      </c>
      <c r="H21" s="165" t="s">
        <v>1287</v>
      </c>
      <c r="I21" s="165" t="s">
        <v>1288</v>
      </c>
      <c r="J21" s="165" t="s">
        <v>1289</v>
      </c>
    </row>
    <row r="22" spans="1:10" ht="12.75" customHeight="1">
      <c r="A22" s="168" t="s">
        <v>1047</v>
      </c>
      <c r="B22" s="166" t="s">
        <v>1028</v>
      </c>
      <c r="C22" s="166" t="s">
        <v>1029</v>
      </c>
      <c r="D22" s="166" t="s">
        <v>1030</v>
      </c>
      <c r="E22" s="166" t="s">
        <v>1048</v>
      </c>
      <c r="F22" s="166" t="s">
        <v>1290</v>
      </c>
      <c r="G22" s="166" t="s">
        <v>1049</v>
      </c>
      <c r="H22" s="166" t="s">
        <v>1034</v>
      </c>
      <c r="I22" s="166" t="s">
        <v>1291</v>
      </c>
      <c r="J22" s="166" t="s">
        <v>1050</v>
      </c>
    </row>
    <row r="23" spans="1:10" ht="12.75" customHeight="1">
      <c r="A23" s="167" t="s">
        <v>1065</v>
      </c>
      <c r="B23" s="164" t="s">
        <v>1301</v>
      </c>
      <c r="C23" s="164" t="s">
        <v>1292</v>
      </c>
      <c r="D23" s="164" t="s">
        <v>1307</v>
      </c>
      <c r="E23" s="164" t="s">
        <v>1336</v>
      </c>
      <c r="F23" s="164" t="s">
        <v>1295</v>
      </c>
      <c r="G23" s="164" t="s">
        <v>1309</v>
      </c>
      <c r="H23" s="164" t="s">
        <v>1339</v>
      </c>
      <c r="I23" s="164" t="s">
        <v>1387</v>
      </c>
      <c r="J23" s="164" t="s">
        <v>1477</v>
      </c>
    </row>
    <row r="24" spans="1:10" ht="12.75" customHeight="1">
      <c r="A24" s="169" t="s">
        <v>1066</v>
      </c>
      <c r="B24" s="165" t="s">
        <v>1423</v>
      </c>
      <c r="C24" s="165" t="s">
        <v>1424</v>
      </c>
      <c r="D24" s="165" t="s">
        <v>1425</v>
      </c>
      <c r="E24" s="165" t="s">
        <v>1426</v>
      </c>
      <c r="F24" s="165" t="s">
        <v>1427</v>
      </c>
      <c r="G24" s="165" t="s">
        <v>1428</v>
      </c>
      <c r="H24" s="165" t="s">
        <v>1429</v>
      </c>
      <c r="I24" s="165" t="s">
        <v>1430</v>
      </c>
      <c r="J24" s="165" t="s">
        <v>1886</v>
      </c>
    </row>
    <row r="25" spans="1:10" ht="12.75" customHeight="1">
      <c r="A25" s="168" t="s">
        <v>1067</v>
      </c>
      <c r="B25" s="166" t="s">
        <v>1028</v>
      </c>
      <c r="C25" s="166" t="s">
        <v>1029</v>
      </c>
      <c r="D25" s="166" t="s">
        <v>1030</v>
      </c>
      <c r="E25" s="166" t="s">
        <v>1048</v>
      </c>
      <c r="F25" s="166" t="s">
        <v>1290</v>
      </c>
      <c r="G25" s="166" t="s">
        <v>1049</v>
      </c>
      <c r="H25" s="166" t="s">
        <v>1034</v>
      </c>
      <c r="I25" s="166" t="s">
        <v>1291</v>
      </c>
      <c r="J25" s="166" t="s">
        <v>1887</v>
      </c>
    </row>
    <row r="26" spans="1:10" ht="12.75" customHeight="1">
      <c r="A26" s="167" t="s">
        <v>1068</v>
      </c>
      <c r="B26" s="164" t="s">
        <v>1302</v>
      </c>
      <c r="C26" s="164" t="s">
        <v>1293</v>
      </c>
      <c r="D26" s="164" t="s">
        <v>1308</v>
      </c>
      <c r="E26" s="164" t="s">
        <v>1337</v>
      </c>
      <c r="F26" s="164" t="s">
        <v>1296</v>
      </c>
      <c r="G26" s="164" t="s">
        <v>1310</v>
      </c>
      <c r="H26" s="164" t="s">
        <v>1366</v>
      </c>
      <c r="I26" s="164" t="s">
        <v>1388</v>
      </c>
      <c r="J26" s="164" t="s">
        <v>1478</v>
      </c>
    </row>
    <row r="27" spans="1:10" ht="12.75" customHeight="1">
      <c r="A27" s="169" t="s">
        <v>1069</v>
      </c>
      <c r="B27" s="165" t="s">
        <v>1431</v>
      </c>
      <c r="C27" s="165" t="s">
        <v>1432</v>
      </c>
      <c r="D27" s="165" t="s">
        <v>1433</v>
      </c>
      <c r="E27" s="165" t="s">
        <v>1434</v>
      </c>
      <c r="F27" s="165" t="s">
        <v>1435</v>
      </c>
      <c r="G27" s="165" t="s">
        <v>1436</v>
      </c>
      <c r="H27" s="165" t="s">
        <v>1437</v>
      </c>
      <c r="I27" s="165" t="s">
        <v>1438</v>
      </c>
      <c r="J27" s="165" t="s">
        <v>1888</v>
      </c>
    </row>
    <row r="28" spans="1:10" ht="12.75" customHeight="1">
      <c r="A28" s="168" t="s">
        <v>1070</v>
      </c>
      <c r="B28" s="166" t="s">
        <v>1028</v>
      </c>
      <c r="C28" s="166" t="s">
        <v>1029</v>
      </c>
      <c r="D28" s="166" t="s">
        <v>1030</v>
      </c>
      <c r="E28" s="166" t="s">
        <v>1048</v>
      </c>
      <c r="F28" s="166" t="s">
        <v>1290</v>
      </c>
      <c r="G28" s="166" t="s">
        <v>1049</v>
      </c>
      <c r="H28" s="166" t="s">
        <v>1439</v>
      </c>
      <c r="I28" s="166" t="s">
        <v>1291</v>
      </c>
      <c r="J28" s="166" t="s">
        <v>1887</v>
      </c>
    </row>
    <row r="29" spans="1:10" ht="12.75" customHeight="1">
      <c r="A29" s="238" t="s">
        <v>1071</v>
      </c>
      <c r="B29" s="164" t="s">
        <v>1303</v>
      </c>
      <c r="C29" s="164" t="s">
        <v>1294</v>
      </c>
      <c r="D29" s="164" t="s">
        <v>1306</v>
      </c>
      <c r="E29" s="164" t="s">
        <v>1338</v>
      </c>
      <c r="F29" s="164" t="s">
        <v>1297</v>
      </c>
      <c r="G29" s="164" t="s">
        <v>1311</v>
      </c>
      <c r="H29" s="164" t="s">
        <v>1341</v>
      </c>
      <c r="I29" s="164" t="s">
        <v>1385</v>
      </c>
      <c r="J29" s="164" t="s">
        <v>1474</v>
      </c>
    </row>
    <row r="30" spans="1:10" ht="12.75" customHeight="1">
      <c r="A30" s="239" t="s">
        <v>1072</v>
      </c>
      <c r="B30" s="165" t="s">
        <v>1440</v>
      </c>
      <c r="C30" s="165" t="s">
        <v>1441</v>
      </c>
      <c r="D30" s="165" t="s">
        <v>1442</v>
      </c>
      <c r="E30" s="165" t="s">
        <v>1443</v>
      </c>
      <c r="F30" s="165" t="s">
        <v>1444</v>
      </c>
      <c r="G30" s="165" t="s">
        <v>1445</v>
      </c>
      <c r="H30" s="165" t="s">
        <v>1446</v>
      </c>
      <c r="I30" s="165" t="s">
        <v>1447</v>
      </c>
      <c r="J30" s="165" t="s">
        <v>1889</v>
      </c>
    </row>
    <row r="31" spans="1:10" ht="12.75" customHeight="1">
      <c r="A31" s="240" t="s">
        <v>1073</v>
      </c>
      <c r="B31" s="241" t="s">
        <v>1028</v>
      </c>
      <c r="C31" s="241" t="s">
        <v>1029</v>
      </c>
      <c r="D31" s="241" t="s">
        <v>1030</v>
      </c>
      <c r="E31" s="241" t="s">
        <v>1048</v>
      </c>
      <c r="F31" s="241" t="s">
        <v>1290</v>
      </c>
      <c r="G31" s="241" t="s">
        <v>1049</v>
      </c>
      <c r="H31" s="241" t="s">
        <v>1034</v>
      </c>
      <c r="I31" s="241" t="s">
        <v>1062</v>
      </c>
      <c r="J31" s="241" t="s">
        <v>1050</v>
      </c>
    </row>
    <row r="32" spans="1:10" ht="12.75" customHeight="1">
      <c r="A32" s="167" t="s">
        <v>1074</v>
      </c>
      <c r="B32" s="164" t="s">
        <v>1831</v>
      </c>
      <c r="C32" s="164" t="s">
        <v>1555</v>
      </c>
      <c r="D32" s="164" t="s">
        <v>1568</v>
      </c>
      <c r="E32" s="164" t="s">
        <v>1336</v>
      </c>
      <c r="F32" s="164" t="s">
        <v>1479</v>
      </c>
      <c r="G32" s="164" t="s">
        <v>1574</v>
      </c>
      <c r="H32" s="164" t="s">
        <v>1625</v>
      </c>
      <c r="I32" s="164" t="s">
        <v>1679</v>
      </c>
      <c r="J32" s="164" t="s">
        <v>1752</v>
      </c>
    </row>
    <row r="33" spans="1:10" ht="12.75" customHeight="1">
      <c r="A33" s="169" t="s">
        <v>1075</v>
      </c>
      <c r="B33" s="165" t="s">
        <v>1890</v>
      </c>
      <c r="C33" s="165" t="s">
        <v>1891</v>
      </c>
      <c r="D33" s="165" t="s">
        <v>1892</v>
      </c>
      <c r="E33" s="165" t="s">
        <v>1426</v>
      </c>
      <c r="F33" s="165" t="s">
        <v>1893</v>
      </c>
      <c r="G33" s="165" t="s">
        <v>1894</v>
      </c>
      <c r="H33" s="165" t="s">
        <v>1895</v>
      </c>
      <c r="I33" s="165" t="s">
        <v>1896</v>
      </c>
      <c r="J33" s="165" t="s">
        <v>1897</v>
      </c>
    </row>
    <row r="34" spans="1:10" ht="12.75" customHeight="1">
      <c r="A34" s="168" t="s">
        <v>1067</v>
      </c>
      <c r="B34" s="166" t="s">
        <v>1028</v>
      </c>
      <c r="C34" s="166" t="s">
        <v>1029</v>
      </c>
      <c r="D34" s="166" t="s">
        <v>1030</v>
      </c>
      <c r="E34" s="166" t="s">
        <v>1048</v>
      </c>
      <c r="F34" s="166" t="s">
        <v>1032</v>
      </c>
      <c r="G34" s="166" t="s">
        <v>1049</v>
      </c>
      <c r="H34" s="166" t="s">
        <v>1034</v>
      </c>
      <c r="I34" s="166" t="s">
        <v>1291</v>
      </c>
      <c r="J34" s="166" t="s">
        <v>1036</v>
      </c>
    </row>
    <row r="35" spans="1:10" ht="12.75" customHeight="1">
      <c r="A35" s="167" t="s">
        <v>1076</v>
      </c>
      <c r="B35" s="164" t="s">
        <v>1331</v>
      </c>
      <c r="C35" s="164" t="s">
        <v>1556</v>
      </c>
      <c r="D35" s="164" t="s">
        <v>1569</v>
      </c>
      <c r="E35" s="164" t="s">
        <v>1579</v>
      </c>
      <c r="F35" s="164" t="s">
        <v>1564</v>
      </c>
      <c r="G35" s="164" t="s">
        <v>1575</v>
      </c>
      <c r="H35" s="164" t="s">
        <v>1626</v>
      </c>
      <c r="I35" s="164" t="s">
        <v>1674</v>
      </c>
      <c r="J35" s="164" t="s">
        <v>1745</v>
      </c>
    </row>
    <row r="36" spans="1:10" ht="12.75" customHeight="1">
      <c r="A36" s="169" t="s">
        <v>1077</v>
      </c>
      <c r="B36" s="165" t="s">
        <v>1898</v>
      </c>
      <c r="C36" s="165" t="s">
        <v>1899</v>
      </c>
      <c r="D36" s="165" t="s">
        <v>1900</v>
      </c>
      <c r="E36" s="165" t="s">
        <v>1901</v>
      </c>
      <c r="F36" s="165" t="s">
        <v>1902</v>
      </c>
      <c r="G36" s="165" t="s">
        <v>1903</v>
      </c>
      <c r="H36" s="165" t="s">
        <v>1904</v>
      </c>
      <c r="I36" s="165" t="s">
        <v>1905</v>
      </c>
      <c r="J36" s="165" t="s">
        <v>1906</v>
      </c>
    </row>
    <row r="37" spans="1:10" ht="12.75" customHeight="1">
      <c r="A37" s="280" t="s">
        <v>1070</v>
      </c>
      <c r="B37" s="166" t="s">
        <v>1907</v>
      </c>
      <c r="C37" s="166" t="s">
        <v>1029</v>
      </c>
      <c r="D37" s="166" t="s">
        <v>1030</v>
      </c>
      <c r="E37" s="166" t="s">
        <v>1048</v>
      </c>
      <c r="F37" s="166" t="s">
        <v>1290</v>
      </c>
      <c r="G37" s="166" t="s">
        <v>1049</v>
      </c>
      <c r="H37" s="166" t="s">
        <v>1034</v>
      </c>
      <c r="I37" s="166" t="s">
        <v>1062</v>
      </c>
      <c r="J37" s="166" t="s">
        <v>1887</v>
      </c>
    </row>
    <row r="38" spans="1:10" ht="12.75" customHeight="1">
      <c r="A38" s="167" t="s">
        <v>1078</v>
      </c>
      <c r="B38" s="164" t="s">
        <v>1580</v>
      </c>
      <c r="C38" s="164" t="s">
        <v>1557</v>
      </c>
      <c r="D38" s="164" t="s">
        <v>1570</v>
      </c>
      <c r="E38" s="164" t="s">
        <v>1580</v>
      </c>
      <c r="F38" s="164" t="s">
        <v>1565</v>
      </c>
      <c r="G38" s="164" t="s">
        <v>1576</v>
      </c>
      <c r="H38" s="164" t="s">
        <v>1627</v>
      </c>
      <c r="I38" s="164" t="s">
        <v>1681</v>
      </c>
      <c r="J38" s="164" t="s">
        <v>1738</v>
      </c>
    </row>
    <row r="39" spans="1:10" ht="12.75" customHeight="1">
      <c r="A39" s="169" t="s">
        <v>1079</v>
      </c>
      <c r="B39" s="165" t="s">
        <v>1908</v>
      </c>
      <c r="C39" s="165" t="s">
        <v>1909</v>
      </c>
      <c r="D39" s="165" t="s">
        <v>1910</v>
      </c>
      <c r="E39" s="165" t="s">
        <v>1908</v>
      </c>
      <c r="F39" s="165" t="s">
        <v>1911</v>
      </c>
      <c r="G39" s="165" t="s">
        <v>1912</v>
      </c>
      <c r="H39" s="165" t="s">
        <v>1913</v>
      </c>
      <c r="I39" s="165" t="s">
        <v>1914</v>
      </c>
      <c r="J39" s="165" t="s">
        <v>1915</v>
      </c>
    </row>
    <row r="40" spans="1:10" ht="12.75" customHeight="1">
      <c r="A40" s="168" t="s">
        <v>1073</v>
      </c>
      <c r="B40" s="166" t="s">
        <v>1907</v>
      </c>
      <c r="C40" s="166" t="s">
        <v>1029</v>
      </c>
      <c r="D40" s="166" t="s">
        <v>1030</v>
      </c>
      <c r="E40" s="166" t="s">
        <v>1048</v>
      </c>
      <c r="F40" s="166" t="s">
        <v>1290</v>
      </c>
      <c r="G40" s="166" t="s">
        <v>1049</v>
      </c>
      <c r="H40" s="166" t="s">
        <v>1034</v>
      </c>
      <c r="I40" s="166" t="s">
        <v>1291</v>
      </c>
      <c r="J40" s="166" t="s">
        <v>1050</v>
      </c>
    </row>
    <row r="41" spans="1:10" ht="12.75">
      <c r="A41" s="236"/>
      <c r="B41" s="202"/>
      <c r="C41" s="202"/>
      <c r="D41" s="202"/>
      <c r="E41" s="202"/>
      <c r="F41" s="202"/>
      <c r="G41" s="202"/>
      <c r="H41" s="202"/>
      <c r="I41" s="202"/>
      <c r="J41" s="202"/>
    </row>
    <row r="42" spans="1:10" ht="12.75">
      <c r="A42" s="281" t="s">
        <v>1080</v>
      </c>
      <c r="B42" s="202"/>
      <c r="D42" s="202"/>
      <c r="E42" s="202"/>
      <c r="F42" s="202"/>
      <c r="G42" s="202"/>
      <c r="H42" s="202"/>
      <c r="I42" s="202"/>
      <c r="J42" s="202"/>
    </row>
  </sheetData>
  <sheetProtection/>
  <mergeCells count="3">
    <mergeCell ref="A2:J2"/>
    <mergeCell ref="A3:J3"/>
    <mergeCell ref="A4:J4"/>
  </mergeCells>
  <printOptions horizontalCentered="1"/>
  <pageMargins left="0" right="0" top="0" bottom="0" header="0" footer="0"/>
  <pageSetup fitToHeight="1" fitToWidth="1" horizontalDpi="360" verticalDpi="36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2022-09-17T16:54:05Z</cp:lastPrinted>
  <dcterms:created xsi:type="dcterms:W3CDTF">2004-09-28T13:23:33Z</dcterms:created>
  <dcterms:modified xsi:type="dcterms:W3CDTF">2022-09-17T17:02:26Z</dcterms:modified>
  <cp:category/>
  <cp:version/>
  <cp:contentType/>
  <cp:contentStatus/>
</cp:coreProperties>
</file>