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37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Winners" sheetId="5" r:id="rId5"/>
    <sheet name="Retired" sheetId="6" r:id="rId6"/>
    <sheet name="Penalt" sheetId="7" r:id="rId7"/>
    <sheet name="Speed" sheetId="8" r:id="rId8"/>
    <sheet name="Classes" sheetId="9" r:id="rId9"/>
    <sheet name="Overall Result" sheetId="10" r:id="rId10"/>
    <sheet name="EE Champ" sheetId="11" r:id="rId11"/>
    <sheet name="EE Powerstage" sheetId="12" r:id="rId12"/>
    <sheet name="EE Champ Teams" sheetId="13" r:id="rId13"/>
    <sheet name="LV Champ" sheetId="14" r:id="rId14"/>
    <sheet name="EJC" sheetId="15" r:id="rId15"/>
    <sheet name="EJC Results" sheetId="16" r:id="rId16"/>
    <sheet name="Champ Classes" sheetId="17" r:id="rId17"/>
  </sheets>
  <definedNames>
    <definedName name="_xlnm._FilterDatabase" localSheetId="16" hidden="1">'Champ Classes'!$A$1:$H$91</definedName>
    <definedName name="_xlnm._FilterDatabase" localSheetId="10" hidden="1">'EE Champ'!$A$7:$J$83</definedName>
    <definedName name="_xlnm._FilterDatabase" localSheetId="11" hidden="1">'EE Powerstage'!$D$7:$E$59</definedName>
    <definedName name="_xlnm._FilterDatabase" localSheetId="14" hidden="1">'EJC'!$D$7:$E$10</definedName>
    <definedName name="_xlnm._FilterDatabase" localSheetId="13" hidden="1">'LV Champ'!$A$7:$J$24</definedName>
    <definedName name="_xlnm._FilterDatabase" localSheetId="9" hidden="1">'Overall Result'!$D$7:$E$78</definedName>
    <definedName name="_xlnm._FilterDatabase" localSheetId="0" hidden="1">'Startlist'!$A$7:$I$97</definedName>
    <definedName name="_xlnm._FilterDatabase" localSheetId="1" hidden="1">'Startlist 2.Day'!$A$7:$I$96</definedName>
    <definedName name="EXCKLASS" localSheetId="8">'Classes'!$C$8:$F$16</definedName>
    <definedName name="EXCPENAL" localSheetId="6">'Penalt'!$A$14:$J$17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5">'Retired'!$A$12:$H$38</definedName>
    <definedName name="EXCSPEED" localSheetId="7">'Speed'!$A$7:$K$43</definedName>
    <definedName name="EXCSTART" localSheetId="10">'EE Champ'!$A$8:$K$23</definedName>
    <definedName name="EXCSTART" localSheetId="11">'EE Powerstage'!$A$8:$K$23</definedName>
    <definedName name="EXCSTART" localSheetId="14">'EJC'!$A$8:$K$10</definedName>
    <definedName name="EXCSTART" localSheetId="13">'LV Champ'!$A$8:$K$23</definedName>
    <definedName name="EXCSTART" localSheetId="9">'Overall Result'!$A$8:$K$21</definedName>
    <definedName name="EXCSTART" localSheetId="0">'Startlist'!$A$8:$J$97</definedName>
    <definedName name="EXCSTART" localSheetId="1">'Startlist 2.Day'!$A$8:$J$96</definedName>
    <definedName name="EXCSTART_1" localSheetId="10">'EE Champ'!$A$8:$K$23</definedName>
    <definedName name="EXCSTART_1" localSheetId="11">'EE Powerstage'!$A$8:$K$23</definedName>
    <definedName name="EXCSTART_1" localSheetId="14">'EJC'!$A$8:$K$10</definedName>
    <definedName name="EXCSTART_1" localSheetId="13">'LV Champ'!$A$8:$K$23</definedName>
    <definedName name="EXCSTART_1" localSheetId="9">'Overall Result'!$A$8:$K$21</definedName>
    <definedName name="EXCWINN" localSheetId="4">'Winners'!$A$6:$J$57</definedName>
    <definedName name="GGG" localSheetId="15">'EJC Results'!$A$8:$P$13</definedName>
    <definedName name="GGG" localSheetId="3">'Results'!$A$8:$P$187</definedName>
    <definedName name="GGG" localSheetId="2">'Results Day 1'!$A$8:$J$187</definedName>
    <definedName name="Nimed" localSheetId="1">'Startlist 2.Day'!$B:$D</definedName>
    <definedName name="Nimed">'Startlist'!$B:$D</definedName>
    <definedName name="_xlnm.Print_Area" localSheetId="8">'Classes'!$A$1:$G$17</definedName>
    <definedName name="_xlnm.Print_Area" localSheetId="12">'EE Champ Teams'!$A$1:$H$154</definedName>
    <definedName name="_xlnm.Print_Area" localSheetId="15">'EJC Results'!$A$1:$O$13</definedName>
    <definedName name="_xlnm.Print_Area" localSheetId="13">'LV Champ'!$A$1:$I$26</definedName>
    <definedName name="_xlnm.Print_Area" localSheetId="6">'Penalt'!$A$2:$I$17</definedName>
    <definedName name="_xlnm.Print_Area" localSheetId="3">'Results'!$A$2:$O$187</definedName>
    <definedName name="_xlnm.Print_Area" localSheetId="2">'Results Day 1'!$A$1:$I$187</definedName>
    <definedName name="_xlnm.Print_Area" localSheetId="5">'Retired'!$A$2:$G$38</definedName>
    <definedName name="_xlnm.Print_Area" localSheetId="7">'Speed'!$A$1:$J$43</definedName>
    <definedName name="_xlnm.Print_Area" localSheetId="0">'Startlist'!$A$1:$I$97</definedName>
    <definedName name="_xlnm.Print_Area" localSheetId="1">'Startlist 2.Day'!$A$1:$I$96</definedName>
    <definedName name="_xlnm.Print_Area" localSheetId="4">'Winners'!$A$2:$I$57</definedName>
  </definedNames>
  <calcPr fullCalcOnLoad="1"/>
</workbook>
</file>

<file path=xl/sharedStrings.xml><?xml version="1.0" encoding="utf-8"?>
<sst xmlns="http://schemas.openxmlformats.org/spreadsheetml/2006/main" count="6114" uniqueCount="2528">
  <si>
    <t>+ 8.34,6</t>
  </si>
  <si>
    <t xml:space="preserve"> 36/6</t>
  </si>
  <si>
    <t xml:space="preserve"> 6.09,7</t>
  </si>
  <si>
    <t xml:space="preserve"> 6.56,1</t>
  </si>
  <si>
    <t xml:space="preserve"> 8.26,9</t>
  </si>
  <si>
    <t>53.09,1</t>
  </si>
  <si>
    <t xml:space="preserve">  39/7</t>
  </si>
  <si>
    <t>+ 8.42,1</t>
  </si>
  <si>
    <t xml:space="preserve"> 6.08,6</t>
  </si>
  <si>
    <t xml:space="preserve"> 7.11,8</t>
  </si>
  <si>
    <t xml:space="preserve"> 8.16,2</t>
  </si>
  <si>
    <t>53.15,1</t>
  </si>
  <si>
    <t>+ 8.48,1</t>
  </si>
  <si>
    <t xml:space="preserve"> 38/7</t>
  </si>
  <si>
    <t xml:space="preserve"> 6.16,8</t>
  </si>
  <si>
    <t xml:space="preserve"> 6.55,5</t>
  </si>
  <si>
    <t xml:space="preserve"> 8.24,8</t>
  </si>
  <si>
    <t>53.20,4</t>
  </si>
  <si>
    <t>+ 8.53,4</t>
  </si>
  <si>
    <t xml:space="preserve"> 39/8</t>
  </si>
  <si>
    <t xml:space="preserve"> 6.20,7</t>
  </si>
  <si>
    <t>53.42,6</t>
  </si>
  <si>
    <t>+ 9.15,6</t>
  </si>
  <si>
    <t xml:space="preserve"> 40/9</t>
  </si>
  <si>
    <t xml:space="preserve"> 6.16,1</t>
  </si>
  <si>
    <t xml:space="preserve"> 7.04,7</t>
  </si>
  <si>
    <t xml:space="preserve"> 8.32,8</t>
  </si>
  <si>
    <t>53.49,9</t>
  </si>
  <si>
    <t xml:space="preserve">  47/10</t>
  </si>
  <si>
    <t>+ 9.22,9</t>
  </si>
  <si>
    <t xml:space="preserve"> 41/9</t>
  </si>
  <si>
    <t xml:space="preserve">  37/9</t>
  </si>
  <si>
    <t xml:space="preserve"> 42/5</t>
  </si>
  <si>
    <t xml:space="preserve"> 43/10</t>
  </si>
  <si>
    <t xml:space="preserve"> 6.26,4</t>
  </si>
  <si>
    <t xml:space="preserve"> 7.05,1</t>
  </si>
  <si>
    <t xml:space="preserve"> 8.28,6</t>
  </si>
  <si>
    <t>54.14,9</t>
  </si>
  <si>
    <t xml:space="preserve">  46/10</t>
  </si>
  <si>
    <t>+ 9.47,9</t>
  </si>
  <si>
    <t xml:space="preserve"> 44/8</t>
  </si>
  <si>
    <t xml:space="preserve"> 6.25,3</t>
  </si>
  <si>
    <t xml:space="preserve"> 7.06,8</t>
  </si>
  <si>
    <t xml:space="preserve"> 8.23,4</t>
  </si>
  <si>
    <t>54.18,8</t>
  </si>
  <si>
    <t xml:space="preserve">  48/9</t>
  </si>
  <si>
    <t>+ 9.51,8</t>
  </si>
  <si>
    <t xml:space="preserve"> 7.04,9</t>
  </si>
  <si>
    <t xml:space="preserve"> 8.37,4</t>
  </si>
  <si>
    <t>54.20,7</t>
  </si>
  <si>
    <t xml:space="preserve">  50/5</t>
  </si>
  <si>
    <t>+ 9.53,7</t>
  </si>
  <si>
    <t xml:space="preserve"> 46/5</t>
  </si>
  <si>
    <t xml:space="preserve"> 6.58,8</t>
  </si>
  <si>
    <t xml:space="preserve"> 6.27,3</t>
  </si>
  <si>
    <t xml:space="preserve"> 8.33,6</t>
  </si>
  <si>
    <t>54.53,3</t>
  </si>
  <si>
    <t>+10.26,3</t>
  </si>
  <si>
    <t xml:space="preserve"> 48/6</t>
  </si>
  <si>
    <t xml:space="preserve">  52/6</t>
  </si>
  <si>
    <t xml:space="preserve"> 49/10</t>
  </si>
  <si>
    <t xml:space="preserve"> 6.08,2</t>
  </si>
  <si>
    <t xml:space="preserve"> 6.51,7</t>
  </si>
  <si>
    <t>10.49,8</t>
  </si>
  <si>
    <t>55.38,7</t>
  </si>
  <si>
    <t>+11.11,7</t>
  </si>
  <si>
    <t xml:space="preserve">  54/7</t>
  </si>
  <si>
    <t xml:space="preserve"> 6.45,3</t>
  </si>
  <si>
    <t xml:space="preserve"> 7.10,1</t>
  </si>
  <si>
    <t>12.12,2</t>
  </si>
  <si>
    <t>58.58,7</t>
  </si>
  <si>
    <t>+14.31,7</t>
  </si>
  <si>
    <t xml:space="preserve"> 8.04,7</t>
  </si>
  <si>
    <t xml:space="preserve"> 9.22,1</t>
  </si>
  <si>
    <t>12.24,3</t>
  </si>
  <si>
    <t xml:space="preserve"> 1:02.04,6</t>
  </si>
  <si>
    <t xml:space="preserve">  54/12</t>
  </si>
  <si>
    <t>+17.37,6</t>
  </si>
  <si>
    <t xml:space="preserve">  30/2</t>
  </si>
  <si>
    <t xml:space="preserve"> 5.54,3</t>
  </si>
  <si>
    <t xml:space="preserve"> 8.36,2</t>
  </si>
  <si>
    <t xml:space="preserve"> 1:11.22,5</t>
  </si>
  <si>
    <t>+26.55,5</t>
  </si>
  <si>
    <t xml:space="preserve"> 6.17,0</t>
  </si>
  <si>
    <t>54.24,5</t>
  </si>
  <si>
    <t>+ 9.57,5</t>
  </si>
  <si>
    <t xml:space="preserve">   9/6</t>
  </si>
  <si>
    <t xml:space="preserve">  17/6</t>
  </si>
  <si>
    <t xml:space="preserve">  27/8</t>
  </si>
  <si>
    <t xml:space="preserve">  32/4</t>
  </si>
  <si>
    <t xml:space="preserve">  33/5</t>
  </si>
  <si>
    <t xml:space="preserve">  36/7</t>
  </si>
  <si>
    <t xml:space="preserve">  38/8</t>
  </si>
  <si>
    <t xml:space="preserve">  43/7</t>
  </si>
  <si>
    <t xml:space="preserve">  47/8</t>
  </si>
  <si>
    <t xml:space="preserve">  46/5</t>
  </si>
  <si>
    <t xml:space="preserve">  44/5</t>
  </si>
  <si>
    <t xml:space="preserve">  35/6</t>
  </si>
  <si>
    <t xml:space="preserve">  60/11</t>
  </si>
  <si>
    <t xml:space="preserve"> 50/11</t>
  </si>
  <si>
    <t xml:space="preserve"> 6.40,5</t>
  </si>
  <si>
    <t xml:space="preserve"> 7.21,9</t>
  </si>
  <si>
    <t xml:space="preserve"> 9.00,2</t>
  </si>
  <si>
    <t>56.11,1</t>
  </si>
  <si>
    <t xml:space="preserve">  52/12</t>
  </si>
  <si>
    <t>+11.44,1</t>
  </si>
  <si>
    <t xml:space="preserve"> 51/12</t>
  </si>
  <si>
    <t xml:space="preserve"> 9.00,7</t>
  </si>
  <si>
    <t>56.34,3</t>
  </si>
  <si>
    <t xml:space="preserve">  60/14</t>
  </si>
  <si>
    <t xml:space="preserve">  53/13</t>
  </si>
  <si>
    <t>+12.07,3</t>
  </si>
  <si>
    <t xml:space="preserve"> 52/13</t>
  </si>
  <si>
    <t xml:space="preserve"> 6.41,4</t>
  </si>
  <si>
    <t xml:space="preserve"> 7.24,5</t>
  </si>
  <si>
    <t xml:space="preserve"> 8.52,3</t>
  </si>
  <si>
    <t>57.06,8</t>
  </si>
  <si>
    <t xml:space="preserve">  56/14</t>
  </si>
  <si>
    <t>+12.39,8</t>
  </si>
  <si>
    <t xml:space="preserve"> 53/1</t>
  </si>
  <si>
    <t xml:space="preserve"> 6.45,5</t>
  </si>
  <si>
    <t xml:space="preserve"> 7.29,5</t>
  </si>
  <si>
    <t xml:space="preserve"> 9.30,2</t>
  </si>
  <si>
    <t>58.03,5</t>
  </si>
  <si>
    <t xml:space="preserve">  59/3</t>
  </si>
  <si>
    <t xml:space="preserve">  57/2</t>
  </si>
  <si>
    <t xml:space="preserve">  55/1</t>
  </si>
  <si>
    <t>+13.36,5</t>
  </si>
  <si>
    <t xml:space="preserve"> 54/7</t>
  </si>
  <si>
    <t xml:space="preserve">  65/7</t>
  </si>
  <si>
    <t xml:space="preserve">  58/7</t>
  </si>
  <si>
    <t xml:space="preserve"> 55/2</t>
  </si>
  <si>
    <t xml:space="preserve"> 6.49,3</t>
  </si>
  <si>
    <t xml:space="preserve"> 7.35,2</t>
  </si>
  <si>
    <t>58.17,3</t>
  </si>
  <si>
    <t xml:space="preserve">  61/4</t>
  </si>
  <si>
    <t>+13.50,3</t>
  </si>
  <si>
    <t xml:space="preserve"> 56/14</t>
  </si>
  <si>
    <t xml:space="preserve">  61/14</t>
  </si>
  <si>
    <t xml:space="preserve"> 57/3</t>
  </si>
  <si>
    <t xml:space="preserve"> 9.35,8</t>
  </si>
  <si>
    <t>59.39,7</t>
  </si>
  <si>
    <t xml:space="preserve">  64/7</t>
  </si>
  <si>
    <t xml:space="preserve">  58/4</t>
  </si>
  <si>
    <t>+15.12,7</t>
  </si>
  <si>
    <t xml:space="preserve"> 58/4</t>
  </si>
  <si>
    <t xml:space="preserve"> 7.21,2</t>
  </si>
  <si>
    <t xml:space="preserve"> 9.48,9</t>
  </si>
  <si>
    <t xml:space="preserve"> 1:01.39,7</t>
  </si>
  <si>
    <t xml:space="preserve">  67/9</t>
  </si>
  <si>
    <t xml:space="preserve">  59/5</t>
  </si>
  <si>
    <t>+17.12,7</t>
  </si>
  <si>
    <t xml:space="preserve"> 59/15</t>
  </si>
  <si>
    <t xml:space="preserve">  62/15</t>
  </si>
  <si>
    <t xml:space="preserve"> 60/6</t>
  </si>
  <si>
    <t xml:space="preserve"> 61/5</t>
  </si>
  <si>
    <t xml:space="preserve"> 7.14,6</t>
  </si>
  <si>
    <t xml:space="preserve"> 1:05.16,4</t>
  </si>
  <si>
    <t xml:space="preserve">  66/8</t>
  </si>
  <si>
    <t>+20.49,4</t>
  </si>
  <si>
    <t xml:space="preserve"> 62/11</t>
  </si>
  <si>
    <t xml:space="preserve"> 63/7</t>
  </si>
  <si>
    <t xml:space="preserve"> 6.26,7</t>
  </si>
  <si>
    <t xml:space="preserve">  53/1</t>
  </si>
  <si>
    <t xml:space="preserve"> 5.17,8</t>
  </si>
  <si>
    <t xml:space="preserve"> 6.44,5</t>
  </si>
  <si>
    <t xml:space="preserve"> 6.50,1</t>
  </si>
  <si>
    <t xml:space="preserve"> 6.53,4</t>
  </si>
  <si>
    <t>78.27,5</t>
  </si>
  <si>
    <t xml:space="preserve">  69/8</t>
  </si>
  <si>
    <t>ALTERNATOR</t>
  </si>
  <si>
    <t>Started   90 /  Finished   63</t>
  </si>
  <si>
    <t xml:space="preserve">   1</t>
  </si>
  <si>
    <t xml:space="preserve">   3</t>
  </si>
  <si>
    <t xml:space="preserve">  17</t>
  </si>
  <si>
    <t xml:space="preserve">   4</t>
  </si>
  <si>
    <t xml:space="preserve">  10</t>
  </si>
  <si>
    <t xml:space="preserve">   8</t>
  </si>
  <si>
    <t xml:space="preserve">  15</t>
  </si>
  <si>
    <t xml:space="preserve">   5</t>
  </si>
  <si>
    <t xml:space="preserve">  22</t>
  </si>
  <si>
    <t xml:space="preserve">  16</t>
  </si>
  <si>
    <t>Started    3 /  Finished    3</t>
  </si>
  <si>
    <t xml:space="preserve">  11</t>
  </si>
  <si>
    <t xml:space="preserve">  43</t>
  </si>
  <si>
    <t>Started    9 /  Finished    7</t>
  </si>
  <si>
    <t>+ 0.28,1</t>
  </si>
  <si>
    <t>+ 0.58,4</t>
  </si>
  <si>
    <t>Started    8 /  Finished    7</t>
  </si>
  <si>
    <t xml:space="preserve">  33</t>
  </si>
  <si>
    <t xml:space="preserve">  31</t>
  </si>
  <si>
    <t>+ 0.57,2</t>
  </si>
  <si>
    <t xml:space="preserve">  32</t>
  </si>
  <si>
    <t>+ 0.58,9</t>
  </si>
  <si>
    <t>Started   15 /  Finished    9</t>
  </si>
  <si>
    <t>+ 0.47,7</t>
  </si>
  <si>
    <t>+ 1.47,6</t>
  </si>
  <si>
    <t>Started   16 /  Finished   11</t>
  </si>
  <si>
    <t xml:space="preserve">  38</t>
  </si>
  <si>
    <t xml:space="preserve">  34</t>
  </si>
  <si>
    <t>+ 0.18,3</t>
  </si>
  <si>
    <t xml:space="preserve">  36</t>
  </si>
  <si>
    <t>+ 1.05,8</t>
  </si>
  <si>
    <t>Started   19 /  Finished   15</t>
  </si>
  <si>
    <t xml:space="preserve">  44</t>
  </si>
  <si>
    <t xml:space="preserve">  58</t>
  </si>
  <si>
    <t>+ 0.26,4</t>
  </si>
  <si>
    <t xml:space="preserve">  67</t>
  </si>
  <si>
    <t>+ 1.08,0</t>
  </si>
  <si>
    <t>Started    8 /  Finished    6</t>
  </si>
  <si>
    <t xml:space="preserve">  45</t>
  </si>
  <si>
    <t xml:space="preserve">  56</t>
  </si>
  <si>
    <t>+ 0.49,3</t>
  </si>
  <si>
    <t xml:space="preserve">  53</t>
  </si>
  <si>
    <t>+ 1.01,7</t>
  </si>
  <si>
    <t>Started   12 /  Finished    5</t>
  </si>
  <si>
    <t xml:space="preserve">  88</t>
  </si>
  <si>
    <t xml:space="preserve">  86</t>
  </si>
  <si>
    <t>+ 0.13,8</t>
  </si>
  <si>
    <t xml:space="preserve">  95</t>
  </si>
  <si>
    <t>+ 1.36,2</t>
  </si>
  <si>
    <t xml:space="preserve">  85</t>
  </si>
  <si>
    <t>SS10S</t>
  </si>
  <si>
    <t xml:space="preserve">   7</t>
  </si>
  <si>
    <t>SS9S</t>
  </si>
  <si>
    <t xml:space="preserve">  84</t>
  </si>
  <si>
    <t xml:space="preserve">  89</t>
  </si>
  <si>
    <t xml:space="preserve">  94</t>
  </si>
  <si>
    <t xml:space="preserve">  25</t>
  </si>
  <si>
    <t>SS8F</t>
  </si>
  <si>
    <t xml:space="preserve">  37</t>
  </si>
  <si>
    <t>SS8S</t>
  </si>
  <si>
    <t xml:space="preserve">  52</t>
  </si>
  <si>
    <t xml:space="preserve">  51</t>
  </si>
  <si>
    <t xml:space="preserve">  69</t>
  </si>
  <si>
    <t>TC7B</t>
  </si>
  <si>
    <t xml:space="preserve">  80</t>
  </si>
  <si>
    <t xml:space="preserve">  91</t>
  </si>
  <si>
    <t>TC7C</t>
  </si>
  <si>
    <t>Avg.speed of winner  113.83 km/h</t>
  </si>
  <si>
    <t xml:space="preserve"> 116.36 km/h</t>
  </si>
  <si>
    <t xml:space="preserve"> 113.65 km/h</t>
  </si>
  <si>
    <t xml:space="preserve"> 102.61 km/h</t>
  </si>
  <si>
    <t xml:space="preserve"> 110.42 km/h</t>
  </si>
  <si>
    <t xml:space="preserve"> 103.43 km/h</t>
  </si>
  <si>
    <t xml:space="preserve"> 101.20 km/h</t>
  </si>
  <si>
    <t xml:space="preserve">  99.53 km/h</t>
  </si>
  <si>
    <t xml:space="preserve">  93.37 km/h</t>
  </si>
  <si>
    <t xml:space="preserve"> 115.17 km/h</t>
  </si>
  <si>
    <t xml:space="preserve"> 113.14 km/h</t>
  </si>
  <si>
    <t xml:space="preserve"> 103.50 km/h</t>
  </si>
  <si>
    <t xml:space="preserve"> 110.59 km/h</t>
  </si>
  <si>
    <t xml:space="preserve"> 103.27 km/h</t>
  </si>
  <si>
    <t xml:space="preserve"> 101.81 km/h</t>
  </si>
  <si>
    <t xml:space="preserve">  99.92 km/h</t>
  </si>
  <si>
    <t xml:space="preserve">  92.73 km/h</t>
  </si>
  <si>
    <t xml:space="preserve"> 118.59 km/h</t>
  </si>
  <si>
    <t xml:space="preserve"> 119.42 km/h</t>
  </si>
  <si>
    <t xml:space="preserve"> 105.51 km/h</t>
  </si>
  <si>
    <t xml:space="preserve"> 115.72 km/h</t>
  </si>
  <si>
    <t xml:space="preserve"> 106.08 km/h</t>
  </si>
  <si>
    <t xml:space="preserve"> 103.84 km/h</t>
  </si>
  <si>
    <t xml:space="preserve"> 103.10 km/h</t>
  </si>
  <si>
    <t xml:space="preserve">  86.43 km/h</t>
  </si>
  <si>
    <t xml:space="preserve"> 86 Tuberik/Heina</t>
  </si>
  <si>
    <t xml:space="preserve"> 88 Kio/Lohk</t>
  </si>
  <si>
    <t>Latvian Rally General Prescriptions 34.1 (over time limit) - removed from classification</t>
  </si>
  <si>
    <t>* Removed</t>
  </si>
  <si>
    <t>Power Stage - Special Stage 10</t>
  </si>
  <si>
    <t>Georg Gross</t>
  </si>
  <si>
    <t>Ford Fiesta WRC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</si>
  <si>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</si>
  <si>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</si>
  <si>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</si>
  <si>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</si>
  <si>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</si>
  <si>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</si>
  <si>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</si>
  <si>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</si>
  <si>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</si>
  <si>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</si>
  <si>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</si>
  <si>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</si>
  <si>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</si>
  <si>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</si>
  <si>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</si>
  <si>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</si>
  <si>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</si>
  <si>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</si>
  <si>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</si>
  <si>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</si>
  <si>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</si>
  <si>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</si>
  <si>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</si>
  <si>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</si>
  <si>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</si>
  <si>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</si>
  <si>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</si>
  <si>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</si>
  <si>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</si>
  <si>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</si>
  <si>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</si>
  <si>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</si>
  <si>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</si>
  <si>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</si>
  <si>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</si>
  <si>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</si>
  <si>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   Special stages</t>
  </si>
  <si>
    <t>EST</t>
  </si>
  <si>
    <t>ALM MOTORSPORT</t>
  </si>
  <si>
    <t>Kaspar Kasari</t>
  </si>
  <si>
    <t>OT RACING</t>
  </si>
  <si>
    <t xml:space="preserve">00 </t>
  </si>
  <si>
    <t xml:space="preserve">0 </t>
  </si>
  <si>
    <t>Priit Koik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</si>
  <si>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</si>
  <si>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</si>
  <si>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</si>
  <si>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</si>
  <si>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</si>
  <si>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</si>
  <si>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</si>
  <si>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</si>
  <si>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</si>
  <si>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</si>
  <si>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</si>
  <si>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</si>
  <si>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</si>
  <si>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</si>
  <si>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>7</t>
  </si>
  <si>
    <t>TEHASE AUTO</t>
  </si>
  <si>
    <t>Simo Koskinen</t>
  </si>
  <si>
    <t>CKR ESTONIA</t>
  </si>
  <si>
    <t xml:space="preserve">000 </t>
  </si>
  <si>
    <t>MV1</t>
  </si>
  <si>
    <t>MV2</t>
  </si>
  <si>
    <t>KAUR MOTORSPORT</t>
  </si>
  <si>
    <t>MURAKAS RACING TEAM</t>
  </si>
  <si>
    <t>POL</t>
  </si>
  <si>
    <t xml:space="preserve"> 15.</t>
  </si>
  <si>
    <t>Radik Shaymiev</t>
  </si>
  <si>
    <t>TAIF MOTORSPORT</t>
  </si>
  <si>
    <t xml:space="preserve"> 16.</t>
  </si>
  <si>
    <t xml:space="preserve"> 17.</t>
  </si>
  <si>
    <t xml:space="preserve"> 18.</t>
  </si>
  <si>
    <t>Mikolaj Kempa</t>
  </si>
  <si>
    <t>Marcin Szeja</t>
  </si>
  <si>
    <t>Ford Fiesta Proto</t>
  </si>
  <si>
    <t xml:space="preserve"> 19.</t>
  </si>
  <si>
    <t>MV4</t>
  </si>
  <si>
    <t>Joosep.Ralf Nōgene</t>
  </si>
  <si>
    <t>Ford Fiesta Rally4</t>
  </si>
  <si>
    <t xml:space="preserve"> 20.</t>
  </si>
  <si>
    <t>Karl-Markus Sei</t>
  </si>
  <si>
    <t>Tanel Kasesalu</t>
  </si>
  <si>
    <t xml:space="preserve"> 21.</t>
  </si>
  <si>
    <t xml:space="preserve"> 22.</t>
  </si>
  <si>
    <t>Rainis Raidma</t>
  </si>
  <si>
    <t xml:space="preserve"> 23.</t>
  </si>
  <si>
    <t>MV5</t>
  </si>
  <si>
    <t>Ranno Bundsen</t>
  </si>
  <si>
    <t>Robert Loshtshenikov</t>
  </si>
  <si>
    <t>A1M MOTORSPORT</t>
  </si>
  <si>
    <t>Mitsubishi Lancer Evo 7</t>
  </si>
  <si>
    <t xml:space="preserve"> 24.</t>
  </si>
  <si>
    <t xml:space="preserve"> 25.</t>
  </si>
  <si>
    <t xml:space="preserve"> 26.</t>
  </si>
  <si>
    <t>Mitsubishi Lancer Evo 9</t>
  </si>
  <si>
    <t xml:space="preserve"> 27.</t>
  </si>
  <si>
    <t>KUPATAMA MOTORSPORT</t>
  </si>
  <si>
    <t xml:space="preserve"> 28.</t>
  </si>
  <si>
    <t xml:space="preserve"> 29.</t>
  </si>
  <si>
    <t xml:space="preserve"> 30.</t>
  </si>
  <si>
    <t xml:space="preserve"> 31.</t>
  </si>
  <si>
    <t>Allan Popov</t>
  </si>
  <si>
    <t xml:space="preserve"> 32.</t>
  </si>
  <si>
    <t>Siim Liivamägi</t>
  </si>
  <si>
    <t>Edvin Parisalu</t>
  </si>
  <si>
    <t xml:space="preserve"> 33.</t>
  </si>
  <si>
    <t>MV6</t>
  </si>
  <si>
    <t>Rene Uukareda</t>
  </si>
  <si>
    <t>MRF MOTORSPORT</t>
  </si>
  <si>
    <t>BMW M3</t>
  </si>
  <si>
    <t xml:space="preserve"> 34.</t>
  </si>
  <si>
    <t>Raiko Aru</t>
  </si>
  <si>
    <t>Veiko Kullamäe</t>
  </si>
  <si>
    <t>BMW 1M</t>
  </si>
  <si>
    <t xml:space="preserve"> 35.</t>
  </si>
  <si>
    <t>Taavi Niinemets</t>
  </si>
  <si>
    <t>Esko Allika</t>
  </si>
  <si>
    <t>JUURU TEHNIKAKLUBI</t>
  </si>
  <si>
    <t xml:space="preserve"> 36.</t>
  </si>
  <si>
    <t>Toomas Vask</t>
  </si>
  <si>
    <t>Taaniel Tigas</t>
  </si>
  <si>
    <t>MS RACING</t>
  </si>
  <si>
    <t xml:space="preserve"> 37.</t>
  </si>
  <si>
    <t xml:space="preserve"> 38.</t>
  </si>
  <si>
    <t>Subaru Impreza</t>
  </si>
  <si>
    <t xml:space="preserve"> 39.</t>
  </si>
  <si>
    <t xml:space="preserve"> 40.</t>
  </si>
  <si>
    <t>Henri Franke</t>
  </si>
  <si>
    <t>Arvo Liimann</t>
  </si>
  <si>
    <t>CUEKS RACING</t>
  </si>
  <si>
    <t xml:space="preserve"> 41.</t>
  </si>
  <si>
    <t>Martin Absalon</t>
  </si>
  <si>
    <t>Timo Taniel</t>
  </si>
  <si>
    <t xml:space="preserve"> 42.</t>
  </si>
  <si>
    <t>Toyota Starlet</t>
  </si>
  <si>
    <t xml:space="preserve"> 43.</t>
  </si>
  <si>
    <t>BMW 328</t>
  </si>
  <si>
    <t xml:space="preserve"> 44.</t>
  </si>
  <si>
    <t>TIKKRI MOTORSPORT</t>
  </si>
  <si>
    <t xml:space="preserve"> 45.</t>
  </si>
  <si>
    <t>MV7</t>
  </si>
  <si>
    <t xml:space="preserve"> 46.</t>
  </si>
  <si>
    <t>MV8</t>
  </si>
  <si>
    <t>Patrick Juhe</t>
  </si>
  <si>
    <t>BTR RACING</t>
  </si>
  <si>
    <t>Honda Civic</t>
  </si>
  <si>
    <t xml:space="preserve"> 47.</t>
  </si>
  <si>
    <t>Keiro Orgus</t>
  </si>
  <si>
    <t>Honda Civic Type-R</t>
  </si>
  <si>
    <t xml:space="preserve"> 48.</t>
  </si>
  <si>
    <t xml:space="preserve"> 49.</t>
  </si>
  <si>
    <t>Koit Repnau</t>
  </si>
  <si>
    <t>Hannes Hannus</t>
  </si>
  <si>
    <t xml:space="preserve"> 50.</t>
  </si>
  <si>
    <t>Kati Nōuakas</t>
  </si>
  <si>
    <t xml:space="preserve"> 51.</t>
  </si>
  <si>
    <t>Martin Leemets</t>
  </si>
  <si>
    <t>GAZ RALLIKLUBI</t>
  </si>
  <si>
    <t xml:space="preserve"> 52.</t>
  </si>
  <si>
    <t>Tarmo Silt</t>
  </si>
  <si>
    <t>Raido Loel</t>
  </si>
  <si>
    <t>MÄRJAMAA RALLY TEAM</t>
  </si>
  <si>
    <t xml:space="preserve"> 53.</t>
  </si>
  <si>
    <t>Joonas Palmisto</t>
  </si>
  <si>
    <t>VW Golf 2</t>
  </si>
  <si>
    <t xml:space="preserve"> 54.</t>
  </si>
  <si>
    <t xml:space="preserve"> 55.</t>
  </si>
  <si>
    <t>Erko Sibul</t>
  </si>
  <si>
    <t>Kevin Keerov</t>
  </si>
  <si>
    <t xml:space="preserve"> 56.</t>
  </si>
  <si>
    <t>Nissan Sunny</t>
  </si>
  <si>
    <t xml:space="preserve"> 57.</t>
  </si>
  <si>
    <t>Frederik Annus</t>
  </si>
  <si>
    <t>Mihkel Reinkubjas</t>
  </si>
  <si>
    <t xml:space="preserve"> 58.</t>
  </si>
  <si>
    <t xml:space="preserve"> 59.</t>
  </si>
  <si>
    <t xml:space="preserve"> 60.</t>
  </si>
  <si>
    <t>Einar Visnapuu</t>
  </si>
  <si>
    <t>Arro Vahtra</t>
  </si>
  <si>
    <t xml:space="preserve"> 61.</t>
  </si>
  <si>
    <t>Erkki Jürgenson</t>
  </si>
  <si>
    <t>BMW 318IS</t>
  </si>
  <si>
    <t xml:space="preserve"> 62.</t>
  </si>
  <si>
    <t>Patrick Enok</t>
  </si>
  <si>
    <t>Rauno Rohtmets</t>
  </si>
  <si>
    <t>Citroen C2 R2 MAX</t>
  </si>
  <si>
    <t xml:space="preserve"> 63.</t>
  </si>
  <si>
    <t>Robert Kikkatalo</t>
  </si>
  <si>
    <t>Robin Mark</t>
  </si>
  <si>
    <t>Opel Astra</t>
  </si>
  <si>
    <t>MV3</t>
  </si>
  <si>
    <t>NR</t>
  </si>
  <si>
    <t>EE Champ 1</t>
  </si>
  <si>
    <t>In rally</t>
  </si>
  <si>
    <t>Name</t>
  </si>
  <si>
    <t>Estonian Championships</t>
  </si>
  <si>
    <t>EE Champ Points</t>
  </si>
  <si>
    <t>Place</t>
  </si>
  <si>
    <t>EMV1</t>
  </si>
  <si>
    <t>EMV2</t>
  </si>
  <si>
    <t>EMV4</t>
  </si>
  <si>
    <t>EMV5</t>
  </si>
  <si>
    <t>EMV6</t>
  </si>
  <si>
    <t>EMV7</t>
  </si>
  <si>
    <t>EMV8</t>
  </si>
  <si>
    <t>Maxim Tsvetkov</t>
  </si>
  <si>
    <t>RUS</t>
  </si>
  <si>
    <t>Mikk-Sander Laubert</t>
  </si>
  <si>
    <t xml:space="preserve">S1 </t>
  </si>
  <si>
    <t xml:space="preserve">VIP </t>
  </si>
  <si>
    <t>sort K I J</t>
  </si>
  <si>
    <t>Teams EE Championships</t>
  </si>
  <si>
    <t>ABS</t>
  </si>
  <si>
    <t>Class</t>
  </si>
  <si>
    <t>8</t>
  </si>
  <si>
    <t>9</t>
  </si>
  <si>
    <t>Stardiprotokoll  / Startlist for Day 2 ,  TC4C</t>
  </si>
  <si>
    <t>17:40</t>
  </si>
  <si>
    <t>Raul Jeets</t>
  </si>
  <si>
    <t>17:41</t>
  </si>
  <si>
    <t>17:42</t>
  </si>
  <si>
    <t>17:43</t>
  </si>
  <si>
    <t>Hyundai NG I20 R5</t>
  </si>
  <si>
    <t>17:44</t>
  </si>
  <si>
    <t>17:45</t>
  </si>
  <si>
    <t>17:46</t>
  </si>
  <si>
    <t>17:47</t>
  </si>
  <si>
    <t>17:48</t>
  </si>
  <si>
    <t>17:49</t>
  </si>
  <si>
    <t>17:50</t>
  </si>
  <si>
    <t>17:51</t>
  </si>
  <si>
    <t>17:52</t>
  </si>
  <si>
    <t>17:53</t>
  </si>
  <si>
    <t>Silver Jänes</t>
  </si>
  <si>
    <t>Ford Fiesta R2</t>
  </si>
  <si>
    <t>17:57</t>
  </si>
  <si>
    <t>17:58</t>
  </si>
  <si>
    <t>17:59</t>
  </si>
  <si>
    <t>David Sultanjants</t>
  </si>
  <si>
    <t>Siim Oja</t>
  </si>
  <si>
    <t>Citroen DS3</t>
  </si>
  <si>
    <t>18:00</t>
  </si>
  <si>
    <t>18:01</t>
  </si>
  <si>
    <t>18:02</t>
  </si>
  <si>
    <t>Karl Jalakas</t>
  </si>
  <si>
    <t>Janek Kundrats</t>
  </si>
  <si>
    <t>PIHTLA RT</t>
  </si>
  <si>
    <t>BMW 330I</t>
  </si>
  <si>
    <t>18:03</t>
  </si>
  <si>
    <t>Kermo Laus</t>
  </si>
  <si>
    <t>Alain Sivous</t>
  </si>
  <si>
    <t>18:04</t>
  </si>
  <si>
    <t>Jakko Viilo</t>
  </si>
  <si>
    <t>18:05</t>
  </si>
  <si>
    <t>Janek Vallask</t>
  </si>
  <si>
    <t>Kaupo Vana</t>
  </si>
  <si>
    <t>18:06</t>
  </si>
  <si>
    <t>18:07</t>
  </si>
  <si>
    <t>Evelin Mitendorf</t>
  </si>
  <si>
    <t>18:08</t>
  </si>
  <si>
    <t>18:09</t>
  </si>
  <si>
    <t>Aleksandrs Jakovlevs</t>
  </si>
  <si>
    <t>Valerijs Maslovs</t>
  </si>
  <si>
    <t>LVA</t>
  </si>
  <si>
    <t>ALEKSANDRS JAKOVLEVS</t>
  </si>
  <si>
    <t>18:10</t>
  </si>
  <si>
    <t>18:11</t>
  </si>
  <si>
    <t>Marek Tammoja</t>
  </si>
  <si>
    <t>Markus Tammoja</t>
  </si>
  <si>
    <t>BMW 316I</t>
  </si>
  <si>
    <t>18:12</t>
  </si>
  <si>
    <t>18:13</t>
  </si>
  <si>
    <t>18:14</t>
  </si>
  <si>
    <t>Rainer Paavel</t>
  </si>
  <si>
    <t>Tiina Ehrbach</t>
  </si>
  <si>
    <t>18:15</t>
  </si>
  <si>
    <t>Marko Randma</t>
  </si>
  <si>
    <t>18:16</t>
  </si>
  <si>
    <t>Renault Clio</t>
  </si>
  <si>
    <t>18:17</t>
  </si>
  <si>
    <t>Vaiko Järvela</t>
  </si>
  <si>
    <t>Ardo Raidoja</t>
  </si>
  <si>
    <t>BMW E46</t>
  </si>
  <si>
    <t>18:18</t>
  </si>
  <si>
    <t>VÄNDRA TSK</t>
  </si>
  <si>
    <t>18:19</t>
  </si>
  <si>
    <t>Karl-Kenneth Neuhaus</t>
  </si>
  <si>
    <t>Inga Reimal</t>
  </si>
  <si>
    <t>THULE MOTORSPORT</t>
  </si>
  <si>
    <t>18:20</t>
  </si>
  <si>
    <t>18:21</t>
  </si>
  <si>
    <t>18:22</t>
  </si>
  <si>
    <t>Lada VFTS</t>
  </si>
  <si>
    <t>18:23</t>
  </si>
  <si>
    <t>18:24</t>
  </si>
  <si>
    <t>18:25</t>
  </si>
  <si>
    <t>18:26</t>
  </si>
  <si>
    <t>18:27</t>
  </si>
  <si>
    <t>18:28</t>
  </si>
  <si>
    <t>MILREM MOTORSPORT</t>
  </si>
  <si>
    <t>18:29</t>
  </si>
  <si>
    <t>18:30</t>
  </si>
  <si>
    <t>Sören Sisas</t>
  </si>
  <si>
    <t>Ken Hahn</t>
  </si>
  <si>
    <t>Volkswagen Golf 2</t>
  </si>
  <si>
    <t>18:31</t>
  </si>
  <si>
    <t>Mark-Egert Tiits</t>
  </si>
  <si>
    <t>TIITS RACING TEAM</t>
  </si>
  <si>
    <t>18:32</t>
  </si>
  <si>
    <t>Risto Raie</t>
  </si>
  <si>
    <t>Maido Külmallik</t>
  </si>
  <si>
    <t>Lada 2107</t>
  </si>
  <si>
    <t>18:33</t>
  </si>
  <si>
    <t>18:34</t>
  </si>
  <si>
    <t>Lauri Nurm</t>
  </si>
  <si>
    <t>Moonika Saarestik</t>
  </si>
  <si>
    <t>Vaz 2101</t>
  </si>
  <si>
    <t>18:35</t>
  </si>
  <si>
    <t>Madis Moor</t>
  </si>
  <si>
    <t>Taavi Udevald</t>
  </si>
  <si>
    <t>18:36</t>
  </si>
  <si>
    <t>MV9</t>
  </si>
  <si>
    <t>18:37</t>
  </si>
  <si>
    <t>Rainer Tuberik</t>
  </si>
  <si>
    <t>18:38</t>
  </si>
  <si>
    <t>Veiko Liukanen</t>
  </si>
  <si>
    <t>Toivo Liukanen</t>
  </si>
  <si>
    <t>Illimar Hirsnik</t>
  </si>
  <si>
    <t>Allan Birjukov</t>
  </si>
  <si>
    <t>18:41</t>
  </si>
  <si>
    <t>18:42</t>
  </si>
  <si>
    <t xml:space="preserve"> 64.</t>
  </si>
  <si>
    <t>Janno Kamp</t>
  </si>
  <si>
    <t>Karmo Kamp</t>
  </si>
  <si>
    <t>18:43</t>
  </si>
  <si>
    <t xml:space="preserve"> 65.</t>
  </si>
  <si>
    <t>Martin Kio</t>
  </si>
  <si>
    <t>SK VILLU</t>
  </si>
  <si>
    <t>18:44</t>
  </si>
  <si>
    <t xml:space="preserve"> 66.</t>
  </si>
  <si>
    <t>Alo Pōder</t>
  </si>
  <si>
    <t>Tarmo Heidemann</t>
  </si>
  <si>
    <t>18:45</t>
  </si>
  <si>
    <t xml:space="preserve"> 67.</t>
  </si>
  <si>
    <t>Janno Nuiamäe</t>
  </si>
  <si>
    <t>Arvo Rego</t>
  </si>
  <si>
    <t>18:46</t>
  </si>
  <si>
    <t xml:space="preserve"> 68.</t>
  </si>
  <si>
    <t>Neimo Nurmet</t>
  </si>
  <si>
    <t>Indrek Sepp</t>
  </si>
  <si>
    <t>18:47</t>
  </si>
  <si>
    <t xml:space="preserve"> 69.</t>
  </si>
  <si>
    <t>18:48</t>
  </si>
  <si>
    <t xml:space="preserve"> 70.</t>
  </si>
  <si>
    <t>Aivar Kubjas</t>
  </si>
  <si>
    <t>Taneli Leivat</t>
  </si>
  <si>
    <t xml:space="preserve"> 71.</t>
  </si>
  <si>
    <t>Erkki Visnapuu</t>
  </si>
  <si>
    <t>Maiko Kalde</t>
  </si>
  <si>
    <t xml:space="preserve"> 72.</t>
  </si>
  <si>
    <t>18:51</t>
  </si>
  <si>
    <t>17:36</t>
  </si>
  <si>
    <t>EMV9</t>
  </si>
  <si>
    <t>Allar Heina</t>
  </si>
  <si>
    <t>Results Estonian Junior Challenge</t>
  </si>
  <si>
    <t>17:33</t>
  </si>
  <si>
    <t>17:30</t>
  </si>
  <si>
    <t>17:24</t>
  </si>
  <si>
    <t>Raigo Mōlder</t>
  </si>
  <si>
    <t>Aleksander Prōttsikov</t>
  </si>
  <si>
    <t>Jan Nōlvak</t>
  </si>
  <si>
    <t>Rauno Orupōld</t>
  </si>
  <si>
    <t>18:52</t>
  </si>
  <si>
    <t>18:53</t>
  </si>
  <si>
    <t>18:54</t>
  </si>
  <si>
    <t>18:56</t>
  </si>
  <si>
    <t>19. Lõuna-Eesti Ralli 2021</t>
  </si>
  <si>
    <t>28.-29.august 2021</t>
  </si>
  <si>
    <t>Võru</t>
  </si>
  <si>
    <t>17:26</t>
  </si>
  <si>
    <t>17:14</t>
  </si>
  <si>
    <t>Skoda Fabia Rally2 Evo</t>
  </si>
  <si>
    <t>17:31</t>
  </si>
  <si>
    <t>Georg Linnamäe</t>
  </si>
  <si>
    <t>Volodymyr Korsia</t>
  </si>
  <si>
    <t>EST / UKR</t>
  </si>
  <si>
    <t>Volkswagen Polo GTI R5</t>
  </si>
  <si>
    <t>17:32</t>
  </si>
  <si>
    <t>Kristo Tamm</t>
  </si>
  <si>
    <t>Ford Fiesta R5 MKII</t>
  </si>
  <si>
    <t>17:34</t>
  </si>
  <si>
    <t>Vladas Jurkevicius</t>
  </si>
  <si>
    <t>Aisvydas Paliukenas</t>
  </si>
  <si>
    <t>LTU</t>
  </si>
  <si>
    <t>ATLANTIS RACING</t>
  </si>
  <si>
    <t>17:35</t>
  </si>
  <si>
    <t>Edijs Bergmanis</t>
  </si>
  <si>
    <t>Maris Kulss</t>
  </si>
  <si>
    <t>RALLYWORKSHOP</t>
  </si>
  <si>
    <t>17:37</t>
  </si>
  <si>
    <t>Timmu Kōrge</t>
  </si>
  <si>
    <t>Erik Vaasa</t>
  </si>
  <si>
    <t>17:38</t>
  </si>
  <si>
    <t>17:39</t>
  </si>
  <si>
    <t>Siim Aas</t>
  </si>
  <si>
    <t>Vallo Vahesaar</t>
  </si>
  <si>
    <t>Mitsubishi Lancer Evo 8</t>
  </si>
  <si>
    <t>Hendrik Kers</t>
  </si>
  <si>
    <t>Raino Verliin</t>
  </si>
  <si>
    <t>Mitsubishi Lancer Evo 10</t>
  </si>
  <si>
    <t>Robert Virves</t>
  </si>
  <si>
    <t>Rasmus Vesiloo</t>
  </si>
  <si>
    <t>AUTOSPORT TEAM ESTONIA</t>
  </si>
  <si>
    <t>Hyundai I20 NG R5</t>
  </si>
  <si>
    <t>Robert Kocik</t>
  </si>
  <si>
    <t>Sebastian Wach</t>
  </si>
  <si>
    <t>ROBERT KOCIK</t>
  </si>
  <si>
    <t>Ford Fiesta Rally2</t>
  </si>
  <si>
    <t>Mitsubishi Lancer Evo 6</t>
  </si>
  <si>
    <t>Fabio Schwarz</t>
  </si>
  <si>
    <t>Dennis Zenz</t>
  </si>
  <si>
    <t>LVA / DEU</t>
  </si>
  <si>
    <t>FABIO SCHWARZ</t>
  </si>
  <si>
    <t>Edgars Balodis</t>
  </si>
  <si>
    <t>Vaiko Samm</t>
  </si>
  <si>
    <t>Kaimar Taal</t>
  </si>
  <si>
    <t>G.M. RACING</t>
  </si>
  <si>
    <t>Subaru Impreza WRX STI</t>
  </si>
  <si>
    <t>Janis Sala</t>
  </si>
  <si>
    <t>Janis Bruzinskis</t>
  </si>
  <si>
    <t>Audi 90 Quattro</t>
  </si>
  <si>
    <t>Kevin Reimann Saraiva</t>
  </si>
  <si>
    <t>Nelson Ramos</t>
  </si>
  <si>
    <t>EST / PRT</t>
  </si>
  <si>
    <t>Thomas Martens</t>
  </si>
  <si>
    <t>LVA / FIN</t>
  </si>
  <si>
    <t>Ford Fiesta 1,6 R</t>
  </si>
  <si>
    <t>17:55</t>
  </si>
  <si>
    <t>Gil Membrado</t>
  </si>
  <si>
    <t>Rogelio Penate</t>
  </si>
  <si>
    <t>LVA / ESP</t>
  </si>
  <si>
    <t>SPORTA KLUBS AUTOSTILS RALLYTEAM</t>
  </si>
  <si>
    <t>Peugeot 208 R2</t>
  </si>
  <si>
    <t>17:56</t>
  </si>
  <si>
    <t>Hubert Laskowski</t>
  </si>
  <si>
    <t>Michal Kusnierz</t>
  </si>
  <si>
    <t>MARTEN SPORT</t>
  </si>
  <si>
    <t>Peugeot 208 Rally4</t>
  </si>
  <si>
    <t>Argo Kuutok</t>
  </si>
  <si>
    <t>Vallo Pleesi</t>
  </si>
  <si>
    <t>Ott Mesikäpp</t>
  </si>
  <si>
    <t>Alexander Mikhaylov</t>
  </si>
  <si>
    <t>Andrei Konovalenko</t>
  </si>
  <si>
    <t>ANDREI KONOVALENKO</t>
  </si>
  <si>
    <t>Ronald Jürgenson</t>
  </si>
  <si>
    <t>Marko Kaasik</t>
  </si>
  <si>
    <t>Kristers Cimdins</t>
  </si>
  <si>
    <t>Renars Skenders</t>
  </si>
  <si>
    <t>BMW 330</t>
  </si>
  <si>
    <t>Aleks Lesk</t>
  </si>
  <si>
    <t>Rünno Ubinhain</t>
  </si>
  <si>
    <t>Kaido Oru</t>
  </si>
  <si>
    <t>BMW 325 Diisel</t>
  </si>
  <si>
    <t>Tarmo Lee</t>
  </si>
  <si>
    <t>Tōnu Nōmmik</t>
  </si>
  <si>
    <t>BMW E30</t>
  </si>
  <si>
    <t>Kristen Volkov</t>
  </si>
  <si>
    <t>Mirko Kaunis</t>
  </si>
  <si>
    <t>Olavi Paju</t>
  </si>
  <si>
    <t>Martin Kuris</t>
  </si>
  <si>
    <t>SAR-TECH MOTORSPORT</t>
  </si>
  <si>
    <t>Madars Dirins</t>
  </si>
  <si>
    <t>Gints Lasmanis</t>
  </si>
  <si>
    <t>GINTS LASMANIS</t>
  </si>
  <si>
    <t>Adrian Pawlowski</t>
  </si>
  <si>
    <t>Mateusz Pawlowski</t>
  </si>
  <si>
    <t>KG-RT</t>
  </si>
  <si>
    <t>Kasper Koosa</t>
  </si>
  <si>
    <t>Kevin Roost</t>
  </si>
  <si>
    <t>Lada Kalina</t>
  </si>
  <si>
    <t>Sigmar Tammemägi</t>
  </si>
  <si>
    <t>Arno Kuus</t>
  </si>
  <si>
    <t>BMW Compact</t>
  </si>
  <si>
    <t>18:39</t>
  </si>
  <si>
    <t>18:40</t>
  </si>
  <si>
    <t>Arvis Vecvagars</t>
  </si>
  <si>
    <t>Gints Gaikis</t>
  </si>
  <si>
    <t>VRR AUTOSPORTS</t>
  </si>
  <si>
    <t xml:space="preserve"> 73.</t>
  </si>
  <si>
    <t xml:space="preserve"> 74.</t>
  </si>
  <si>
    <t>Urmo Luts</t>
  </si>
  <si>
    <t>Lauri Luts</t>
  </si>
  <si>
    <t xml:space="preserve"> 75.</t>
  </si>
  <si>
    <t xml:space="preserve"> 76.</t>
  </si>
  <si>
    <t>Imre Randmäe</t>
  </si>
  <si>
    <t>Sven Tammin</t>
  </si>
  <si>
    <t xml:space="preserve"> 77.</t>
  </si>
  <si>
    <t xml:space="preserve"> 78.</t>
  </si>
  <si>
    <t>Märtin Liivoja</t>
  </si>
  <si>
    <t>Stein Karu</t>
  </si>
  <si>
    <t>Nissan Almera GTI Diisel</t>
  </si>
  <si>
    <t xml:space="preserve"> 79.</t>
  </si>
  <si>
    <t>Rando Paluvere</t>
  </si>
  <si>
    <t>Robert-Emerson Veide</t>
  </si>
  <si>
    <t>YELLOW RACING</t>
  </si>
  <si>
    <t xml:space="preserve"> 80.</t>
  </si>
  <si>
    <t>Gaz 51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</si>
  <si>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</si>
  <si>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</si>
  <si>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</si>
  <si>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</si>
  <si>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</si>
  <si>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>Andres Lichtfeldt</t>
  </si>
  <si>
    <t xml:space="preserve"> 86.</t>
  </si>
  <si>
    <t>Gaz 51 WRC</t>
  </si>
  <si>
    <t>18:55</t>
  </si>
  <si>
    <t xml:space="preserve"> 87.</t>
  </si>
  <si>
    <t xml:space="preserve"> 88.</t>
  </si>
  <si>
    <t>18:57</t>
  </si>
  <si>
    <t xml:space="preserve"> 89.</t>
  </si>
  <si>
    <t>18:58</t>
  </si>
  <si>
    <t xml:space="preserve"> 90.</t>
  </si>
  <si>
    <t>Gaz 51A</t>
  </si>
  <si>
    <t>18:59</t>
  </si>
  <si>
    <t>Gaz 53</t>
  </si>
  <si>
    <t>Serhii Potiiko</t>
  </si>
  <si>
    <t>Ivan Mishyn</t>
  </si>
  <si>
    <t>UA</t>
  </si>
  <si>
    <t>PRO RACING</t>
  </si>
  <si>
    <t>Skoda Fabia Rally2</t>
  </si>
  <si>
    <t>Mirko Usin</t>
  </si>
  <si>
    <t>Timo Kasesalu</t>
  </si>
  <si>
    <t>17:21</t>
  </si>
  <si>
    <t>17:18</t>
  </si>
  <si>
    <t xml:space="preserve">S2 </t>
  </si>
  <si>
    <t>17:11</t>
  </si>
  <si>
    <t>9:26</t>
  </si>
  <si>
    <t>9:11</t>
  </si>
  <si>
    <t>9:14</t>
  </si>
  <si>
    <t>9:18</t>
  </si>
  <si>
    <t>9:21</t>
  </si>
  <si>
    <t>9:24</t>
  </si>
  <si>
    <t>LV Champ</t>
  </si>
  <si>
    <t>LRC2</t>
  </si>
  <si>
    <t>LRC5</t>
  </si>
  <si>
    <t>LRC1</t>
  </si>
  <si>
    <t>LRC4</t>
  </si>
  <si>
    <t>LRC6</t>
  </si>
  <si>
    <t>LRC7</t>
  </si>
  <si>
    <t>Ivo Pukis</t>
  </si>
  <si>
    <t>KEVIN REIMANN SARAIVA</t>
  </si>
  <si>
    <t>SIA RALLY LATVIA</t>
  </si>
  <si>
    <t>Ilmar Pukk</t>
  </si>
  <si>
    <t>Jüri Lohk</t>
  </si>
  <si>
    <t>JANIS SALA</t>
  </si>
  <si>
    <t>Jarkko Miettinen</t>
  </si>
  <si>
    <t>KRISTERS CIMDINS</t>
  </si>
  <si>
    <t>Latvian Championships</t>
  </si>
  <si>
    <t>19:00</t>
  </si>
  <si>
    <t>19:01</t>
  </si>
  <si>
    <t>19:02</t>
  </si>
  <si>
    <t>SS1</t>
  </si>
  <si>
    <t>SS2</t>
  </si>
  <si>
    <t>SS3</t>
  </si>
  <si>
    <t>SS4</t>
  </si>
  <si>
    <t xml:space="preserve">  1/1</t>
  </si>
  <si>
    <t>Gross/Mōlder</t>
  </si>
  <si>
    <t xml:space="preserve"> 1.23,8</t>
  </si>
  <si>
    <t xml:space="preserve"> 2.50,0</t>
  </si>
  <si>
    <t xml:space="preserve"> 3.01,3</t>
  </si>
  <si>
    <t xml:space="preserve"> 1.20,1</t>
  </si>
  <si>
    <t xml:space="preserve"> 8.35,2</t>
  </si>
  <si>
    <t xml:space="preserve">   1/1</t>
  </si>
  <si>
    <t>+ 0.00,0</t>
  </si>
  <si>
    <t xml:space="preserve">  2/1</t>
  </si>
  <si>
    <t>Jeets/Taniel</t>
  </si>
  <si>
    <t xml:space="preserve"> 1.25,0</t>
  </si>
  <si>
    <t xml:space="preserve"> 2.51,9</t>
  </si>
  <si>
    <t xml:space="preserve"> 3.03,4</t>
  </si>
  <si>
    <t xml:space="preserve"> 1.21,4</t>
  </si>
  <si>
    <t xml:space="preserve"> 8.41,7</t>
  </si>
  <si>
    <t xml:space="preserve">   4/3</t>
  </si>
  <si>
    <t xml:space="preserve">   2/1</t>
  </si>
  <si>
    <t>+ 0.06,5</t>
  </si>
  <si>
    <t xml:space="preserve">  3/2</t>
  </si>
  <si>
    <t>Linnamäe/Korsia</t>
  </si>
  <si>
    <t xml:space="preserve"> 1.24,9</t>
  </si>
  <si>
    <t xml:space="preserve"> 2.52,2</t>
  </si>
  <si>
    <t xml:space="preserve"> 3.04,0</t>
  </si>
  <si>
    <t xml:space="preserve"> 1.22,2</t>
  </si>
  <si>
    <t xml:space="preserve"> 8.43,3</t>
  </si>
  <si>
    <t xml:space="preserve">   3/2</t>
  </si>
  <si>
    <t>+ 0.08,1</t>
  </si>
  <si>
    <t xml:space="preserve">  4/3</t>
  </si>
  <si>
    <t>Jurkevicius/Paliukenas</t>
  </si>
  <si>
    <t xml:space="preserve"> 2.52,7</t>
  </si>
  <si>
    <t xml:space="preserve"> 3.05,0</t>
  </si>
  <si>
    <t xml:space="preserve"> 1.21,7</t>
  </si>
  <si>
    <t xml:space="preserve"> 8.44,3</t>
  </si>
  <si>
    <t>+ 0.09,1</t>
  </si>
  <si>
    <t xml:space="preserve">  5/4</t>
  </si>
  <si>
    <t>Koik/Tamm</t>
  </si>
  <si>
    <t xml:space="preserve"> 1.26,6</t>
  </si>
  <si>
    <t xml:space="preserve"> 2.54,5</t>
  </si>
  <si>
    <t xml:space="preserve"> 3.08,5</t>
  </si>
  <si>
    <t xml:space="preserve"> 1.22,9</t>
  </si>
  <si>
    <t xml:space="preserve"> 8.52,5</t>
  </si>
  <si>
    <t xml:space="preserve">   6/4</t>
  </si>
  <si>
    <t xml:space="preserve">   5/4</t>
  </si>
  <si>
    <t>+ 0.17,3</t>
  </si>
  <si>
    <t>Bundsen/Loshtshenikov</t>
  </si>
  <si>
    <t xml:space="preserve"> 1.26,3</t>
  </si>
  <si>
    <t xml:space="preserve"> 2.55,3</t>
  </si>
  <si>
    <t xml:space="preserve"> 3.12,0</t>
  </si>
  <si>
    <t xml:space="preserve"> 8.56,5</t>
  </si>
  <si>
    <t>+ 0.21,3</t>
  </si>
  <si>
    <t>Bergmanis/Kulss</t>
  </si>
  <si>
    <t xml:space="preserve"> 1.30,2</t>
  </si>
  <si>
    <t xml:space="preserve"> 3.04,6</t>
  </si>
  <si>
    <t xml:space="preserve"> 3.14,1</t>
  </si>
  <si>
    <t xml:space="preserve"> 1.27,6</t>
  </si>
  <si>
    <t xml:space="preserve"> 9.16,5</t>
  </si>
  <si>
    <t xml:space="preserve">   8/2</t>
  </si>
  <si>
    <t>+ 0.41,3</t>
  </si>
  <si>
    <t>Shaymiev/Tsvetkov</t>
  </si>
  <si>
    <t xml:space="preserve"> 1.38,9</t>
  </si>
  <si>
    <t xml:space="preserve"> 3.02,8</t>
  </si>
  <si>
    <t xml:space="preserve"> 3.15,4</t>
  </si>
  <si>
    <t xml:space="preserve"> 1.23,4</t>
  </si>
  <si>
    <t xml:space="preserve"> 9.20,5</t>
  </si>
  <si>
    <t xml:space="preserve">   8/5</t>
  </si>
  <si>
    <t>+ 0.45,3</t>
  </si>
  <si>
    <t>Kōrge/Vaasa</t>
  </si>
  <si>
    <t>Kempa/Szeja</t>
  </si>
  <si>
    <t>Aas/Vahesaar</t>
  </si>
  <si>
    <t>Usin/Kasesalu</t>
  </si>
  <si>
    <t>Popov/Prōttsikov</t>
  </si>
  <si>
    <t>Kers/Verliin</t>
  </si>
  <si>
    <t>Virves/Vesiloo</t>
  </si>
  <si>
    <t>Kocik/Wach</t>
  </si>
  <si>
    <t>Potiiko/Mishyn</t>
  </si>
  <si>
    <t>Schwarz/Zenz</t>
  </si>
  <si>
    <t>Balodis/Pukis</t>
  </si>
  <si>
    <t>Liivamägi/Parisalu</t>
  </si>
  <si>
    <t>Samm/Taal</t>
  </si>
  <si>
    <t>Sala/Bruzinskis</t>
  </si>
  <si>
    <t>Nōuakas/Jänes</t>
  </si>
  <si>
    <t>Reimann Saraiva/Ramos</t>
  </si>
  <si>
    <t>Visnapuu/Kalde</t>
  </si>
  <si>
    <t>Martens/Miettinen</t>
  </si>
  <si>
    <t>Membrado/Penate</t>
  </si>
  <si>
    <t>Sei/Kasesalu</t>
  </si>
  <si>
    <t>Nōgene/Koskinen</t>
  </si>
  <si>
    <t>Laskowski/Kusnierz</t>
  </si>
  <si>
    <t>Kasari/Raidma</t>
  </si>
  <si>
    <t>Absalon/Viilo</t>
  </si>
  <si>
    <t>Vask/Tigas</t>
  </si>
  <si>
    <t>Uukareda/Nōlvak</t>
  </si>
  <si>
    <t>Aru/Kullamäe</t>
  </si>
  <si>
    <t>Niinemets/Allika</t>
  </si>
  <si>
    <t>Kuutok/Pleesi</t>
  </si>
  <si>
    <t>Mesikäpp/Pukk</t>
  </si>
  <si>
    <t>Franke/Liimann</t>
  </si>
  <si>
    <t>Paavel/Ehrbach</t>
  </si>
  <si>
    <t>Mikhaylov/Konovalenko</t>
  </si>
  <si>
    <t>Sultanjants/Oja</t>
  </si>
  <si>
    <t>Enok/Rohtmets</t>
  </si>
  <si>
    <t>Tammoja/Tammoja</t>
  </si>
  <si>
    <t>Jalakas/Kundrats</t>
  </si>
  <si>
    <t>Jürgenson/Kaasik</t>
  </si>
  <si>
    <t>Cimdins/Skenders</t>
  </si>
  <si>
    <t>Järvela/Raidoja</t>
  </si>
  <si>
    <t>Vallask/Vana</t>
  </si>
  <si>
    <t>Laus/Sivous</t>
  </si>
  <si>
    <t>Tiits/Lesk</t>
  </si>
  <si>
    <t>Sisas/Hahn</t>
  </si>
  <si>
    <t>Moor/Udevald</t>
  </si>
  <si>
    <t>Repnau/Hannus</t>
  </si>
  <si>
    <t>Orgus/Mitendorf</t>
  </si>
  <si>
    <t>Juhe/Orupōld</t>
  </si>
  <si>
    <t>Palmisto/Randma</t>
  </si>
  <si>
    <t>Ubinhain/Oru</t>
  </si>
  <si>
    <t>Lee/Nōmmik</t>
  </si>
  <si>
    <t>Neuhaus/Reimal</t>
  </si>
  <si>
    <t>Volkov/Kaunis</t>
  </si>
  <si>
    <t>Annus/Reinkubjas</t>
  </si>
  <si>
    <t>Paju/Kuris</t>
  </si>
  <si>
    <t>Dirins/Lasmanis</t>
  </si>
  <si>
    <t>Pawlowski/Pawlowski</t>
  </si>
  <si>
    <t>Sibul/Keerov</t>
  </si>
  <si>
    <t>Jürgenson/Laubert</t>
  </si>
  <si>
    <t>Koosa/Roost</t>
  </si>
  <si>
    <t>Kikkatalo/Mark</t>
  </si>
  <si>
    <t>Tammemägi/Kuus</t>
  </si>
  <si>
    <t>Visnapuu/Vahtra</t>
  </si>
  <si>
    <t>Vecvagars/Gaikis</t>
  </si>
  <si>
    <t>Jakovlevs/Maslovs</t>
  </si>
  <si>
    <t>Luts/Luts</t>
  </si>
  <si>
    <t>Nurm/Saarestik</t>
  </si>
  <si>
    <t>Randmäe/Tammin</t>
  </si>
  <si>
    <t>Raie/Külmallik</t>
  </si>
  <si>
    <t>Liivoja/Karu</t>
  </si>
  <si>
    <t>Paluvere/Veide</t>
  </si>
  <si>
    <t>Liukanen/Liukanen</t>
  </si>
  <si>
    <t>Silt/Loel</t>
  </si>
  <si>
    <t>Tuberik/Heina</t>
  </si>
  <si>
    <t>Kio/Lohk</t>
  </si>
  <si>
    <t>Kamp/Kamp</t>
  </si>
  <si>
    <t>Leemets/Lichtfeldt</t>
  </si>
  <si>
    <t>Nuiamäe/Rego</t>
  </si>
  <si>
    <t>Hirsnik/Birjukov</t>
  </si>
  <si>
    <t>Kubjas/Leivat</t>
  </si>
  <si>
    <t>Pōder/Heidemann</t>
  </si>
  <si>
    <t>Nurmet/Sepp</t>
  </si>
  <si>
    <t xml:space="preserve">   5/3</t>
  </si>
  <si>
    <t xml:space="preserve">   9/5</t>
  </si>
  <si>
    <t xml:space="preserve">   6/5</t>
  </si>
  <si>
    <t xml:space="preserve">  6/5</t>
  </si>
  <si>
    <t xml:space="preserve"> 1.24,2</t>
  </si>
  <si>
    <t xml:space="preserve"> 2.53,3</t>
  </si>
  <si>
    <t xml:space="preserve"> 3.09,6</t>
  </si>
  <si>
    <t xml:space="preserve"> 1.26,0</t>
  </si>
  <si>
    <t xml:space="preserve"> 8.53,1</t>
  </si>
  <si>
    <t xml:space="preserve">  10/6</t>
  </si>
  <si>
    <t>+ 0.17,9</t>
  </si>
  <si>
    <t xml:space="preserve">  7/1</t>
  </si>
  <si>
    <t xml:space="preserve">   7/1</t>
  </si>
  <si>
    <t xml:space="preserve">   6/2</t>
  </si>
  <si>
    <t xml:space="preserve">  8/2</t>
  </si>
  <si>
    <t xml:space="preserve"> 2.57,1</t>
  </si>
  <si>
    <t xml:space="preserve"> 3.12,7</t>
  </si>
  <si>
    <t xml:space="preserve"> 1.22,1</t>
  </si>
  <si>
    <t xml:space="preserve"> 8.58,2</t>
  </si>
  <si>
    <t xml:space="preserve">   4/1</t>
  </si>
  <si>
    <t>+ 0.23,0</t>
  </si>
  <si>
    <t xml:space="preserve">  9/2</t>
  </si>
  <si>
    <t xml:space="preserve"> 3.02,1</t>
  </si>
  <si>
    <t xml:space="preserve"> 3.21,8</t>
  </si>
  <si>
    <t xml:space="preserve"> 1.24,3</t>
  </si>
  <si>
    <t xml:space="preserve"> 9.13,2</t>
  </si>
  <si>
    <t xml:space="preserve">   5/2</t>
  </si>
  <si>
    <t xml:space="preserve">  11/2</t>
  </si>
  <si>
    <t xml:space="preserve">  13/2</t>
  </si>
  <si>
    <t xml:space="preserve">   9/2</t>
  </si>
  <si>
    <t>+ 0.38,0</t>
  </si>
  <si>
    <t xml:space="preserve"> 10/3</t>
  </si>
  <si>
    <t xml:space="preserve">  19/8</t>
  </si>
  <si>
    <t xml:space="preserve">  14/5</t>
  </si>
  <si>
    <t xml:space="preserve">   9/3</t>
  </si>
  <si>
    <t xml:space="preserve">  11/3</t>
  </si>
  <si>
    <t xml:space="preserve"> 11/6</t>
  </si>
  <si>
    <t xml:space="preserve">  12/6</t>
  </si>
  <si>
    <t xml:space="preserve"> 12/4</t>
  </si>
  <si>
    <t xml:space="preserve"> 1.27,0</t>
  </si>
  <si>
    <t xml:space="preserve"> 3.00,3</t>
  </si>
  <si>
    <t xml:space="preserve"> 3.16,0</t>
  </si>
  <si>
    <t xml:space="preserve"> 1.37,5</t>
  </si>
  <si>
    <t xml:space="preserve"> 9.20,8</t>
  </si>
  <si>
    <t xml:space="preserve">  10/3</t>
  </si>
  <si>
    <t xml:space="preserve">  10/4</t>
  </si>
  <si>
    <t xml:space="preserve">  11/4</t>
  </si>
  <si>
    <t>+ 0.45,6</t>
  </si>
  <si>
    <t xml:space="preserve"> 13/5</t>
  </si>
  <si>
    <t xml:space="preserve"> 1.31,4</t>
  </si>
  <si>
    <t xml:space="preserve"> 3.00,0</t>
  </si>
  <si>
    <t xml:space="preserve"> 3.19,7</t>
  </si>
  <si>
    <t xml:space="preserve"> 1.34,1</t>
  </si>
  <si>
    <t xml:space="preserve"> 9.25,2</t>
  </si>
  <si>
    <t xml:space="preserve">  12/5</t>
  </si>
  <si>
    <t>+ 0.50,0</t>
  </si>
  <si>
    <t xml:space="preserve"> 14/6</t>
  </si>
  <si>
    <t xml:space="preserve"> 1.28,1</t>
  </si>
  <si>
    <t xml:space="preserve"> 3.06,3</t>
  </si>
  <si>
    <t xml:space="preserve"> 3.22,3</t>
  </si>
  <si>
    <t xml:space="preserve"> 1.31,3</t>
  </si>
  <si>
    <t xml:space="preserve"> 9.28,0</t>
  </si>
  <si>
    <t xml:space="preserve">  13/5</t>
  </si>
  <si>
    <t xml:space="preserve">  17/8</t>
  </si>
  <si>
    <t xml:space="preserve">  14/6</t>
  </si>
  <si>
    <t xml:space="preserve">  16/6</t>
  </si>
  <si>
    <t>+ 0.52,8</t>
  </si>
  <si>
    <t xml:space="preserve"> 15/7</t>
  </si>
  <si>
    <t xml:space="preserve"> 1.28,9</t>
  </si>
  <si>
    <t xml:space="preserve"> 3.05,1</t>
  </si>
  <si>
    <t xml:space="preserve"> 3.26,6</t>
  </si>
  <si>
    <t xml:space="preserve"> 9.28,2</t>
  </si>
  <si>
    <t xml:space="preserve">  15/6</t>
  </si>
  <si>
    <t xml:space="preserve">  15/7</t>
  </si>
  <si>
    <t>+ 0.53,0</t>
  </si>
  <si>
    <t xml:space="preserve"> 16/8</t>
  </si>
  <si>
    <t xml:space="preserve"> 1.27,5</t>
  </si>
  <si>
    <t xml:space="preserve"> 3.05,9</t>
  </si>
  <si>
    <t xml:space="preserve"> 3.27,1</t>
  </si>
  <si>
    <t xml:space="preserve"> 1.28,7</t>
  </si>
  <si>
    <t xml:space="preserve"> 9.29,2</t>
  </si>
  <si>
    <t xml:space="preserve">  16/7</t>
  </si>
  <si>
    <t>+ 0.54,0</t>
  </si>
  <si>
    <t xml:space="preserve"> 17/7</t>
  </si>
  <si>
    <t xml:space="preserve"> 1.28,8</t>
  </si>
  <si>
    <t xml:space="preserve"> 3.04,2</t>
  </si>
  <si>
    <t xml:space="preserve"> 3.30,0</t>
  </si>
  <si>
    <t xml:space="preserve"> 9.30,6</t>
  </si>
  <si>
    <t xml:space="preserve">  13/7</t>
  </si>
  <si>
    <t xml:space="preserve">  19/7</t>
  </si>
  <si>
    <t xml:space="preserve">  11/7</t>
  </si>
  <si>
    <t>+ 0.55,4</t>
  </si>
  <si>
    <t xml:space="preserve"> 18/1</t>
  </si>
  <si>
    <t xml:space="preserve"> 1.29,4</t>
  </si>
  <si>
    <t xml:space="preserve"> 3.07,5</t>
  </si>
  <si>
    <t xml:space="preserve"> 3.26,7</t>
  </si>
  <si>
    <t xml:space="preserve"> 1.32,8</t>
  </si>
  <si>
    <t xml:space="preserve"> 9.36,4</t>
  </si>
  <si>
    <t xml:space="preserve">  17/2</t>
  </si>
  <si>
    <t xml:space="preserve">  18/1</t>
  </si>
  <si>
    <t xml:space="preserve">  16/1</t>
  </si>
  <si>
    <t>+ 1.01,2</t>
  </si>
  <si>
    <t xml:space="preserve"> 3.08,0</t>
  </si>
  <si>
    <t xml:space="preserve"> 3.28,0</t>
  </si>
  <si>
    <t xml:space="preserve"> 1.30,7</t>
  </si>
  <si>
    <t xml:space="preserve"> 9.38,1</t>
  </si>
  <si>
    <t xml:space="preserve">  21/3</t>
  </si>
  <si>
    <t xml:space="preserve">  15/3</t>
  </si>
  <si>
    <t>+ 1.02,9</t>
  </si>
  <si>
    <t xml:space="preserve"> 20/2</t>
  </si>
  <si>
    <t xml:space="preserve"> 3.11,0</t>
  </si>
  <si>
    <t xml:space="preserve"> 3.32,4</t>
  </si>
  <si>
    <t xml:space="preserve"> 1.32,9</t>
  </si>
  <si>
    <t xml:space="preserve"> 9.45,2</t>
  </si>
  <si>
    <t xml:space="preserve">  15/1</t>
  </si>
  <si>
    <t xml:space="preserve">  22/3</t>
  </si>
  <si>
    <t xml:space="preserve">  19/2</t>
  </si>
  <si>
    <t>+ 1.10,0</t>
  </si>
  <si>
    <t xml:space="preserve"> 1.32,1</t>
  </si>
  <si>
    <t xml:space="preserve"> 3.09,4</t>
  </si>
  <si>
    <t xml:space="preserve"> 3.30,2</t>
  </si>
  <si>
    <t xml:space="preserve"> 1.33,6</t>
  </si>
  <si>
    <t xml:space="preserve"> 9.45,3</t>
  </si>
  <si>
    <t xml:space="preserve">  21/8</t>
  </si>
  <si>
    <t xml:space="preserve">  20/9</t>
  </si>
  <si>
    <t>+ 1.10,1</t>
  </si>
  <si>
    <t xml:space="preserve"> 22/3</t>
  </si>
  <si>
    <t xml:space="preserve"> 1.33,9</t>
  </si>
  <si>
    <t xml:space="preserve"> 3.10,3</t>
  </si>
  <si>
    <t xml:space="preserve"> 3.31,3</t>
  </si>
  <si>
    <t xml:space="preserve"> 1.35,4</t>
  </si>
  <si>
    <t xml:space="preserve"> 9.50,9</t>
  </si>
  <si>
    <t xml:space="preserve">  22/2</t>
  </si>
  <si>
    <t>+ 1.15,7</t>
  </si>
  <si>
    <t xml:space="preserve"> 3.14,4</t>
  </si>
  <si>
    <t xml:space="preserve"> 3.36,8</t>
  </si>
  <si>
    <t xml:space="preserve"> 1.36,7</t>
  </si>
  <si>
    <t xml:space="preserve"> 9.57,3</t>
  </si>
  <si>
    <t xml:space="preserve">  17/7</t>
  </si>
  <si>
    <t>+ 1.22,1</t>
  </si>
  <si>
    <t xml:space="preserve"> 1.34,5</t>
  </si>
  <si>
    <t xml:space="preserve"> 3.36,7</t>
  </si>
  <si>
    <t>10.00,6</t>
  </si>
  <si>
    <t xml:space="preserve">  25/4</t>
  </si>
  <si>
    <t>+ 1.25,4</t>
  </si>
  <si>
    <t xml:space="preserve"> 1.27,9</t>
  </si>
  <si>
    <t xml:space="preserve"> 3.28,7</t>
  </si>
  <si>
    <t xml:space="preserve"> 3.39,1</t>
  </si>
  <si>
    <t xml:space="preserve"> 1.32,6</t>
  </si>
  <si>
    <t>10.08,3</t>
  </si>
  <si>
    <t>+ 1.33,1</t>
  </si>
  <si>
    <t xml:space="preserve"> 1.35,3</t>
  </si>
  <si>
    <t xml:space="preserve"> 3.23,1</t>
  </si>
  <si>
    <t xml:space="preserve"> 3.50,2</t>
  </si>
  <si>
    <t xml:space="preserve"> 1.39,8</t>
  </si>
  <si>
    <t>10.28,4</t>
  </si>
  <si>
    <t>+ 1.53,2</t>
  </si>
  <si>
    <t xml:space="preserve"> 1.42,0</t>
  </si>
  <si>
    <t xml:space="preserve"> 3.30,6</t>
  </si>
  <si>
    <t xml:space="preserve"> 3.54,9</t>
  </si>
  <si>
    <t xml:space="preserve"> 1.40,1</t>
  </si>
  <si>
    <t>10.47,6</t>
  </si>
  <si>
    <t>+ 2.12,4</t>
  </si>
  <si>
    <t xml:space="preserve"> 1.44,1</t>
  </si>
  <si>
    <t xml:space="preserve"> 3.44,5</t>
  </si>
  <si>
    <t xml:space="preserve"> 4.04,9</t>
  </si>
  <si>
    <t xml:space="preserve"> 1.46,9</t>
  </si>
  <si>
    <t>11.20,4</t>
  </si>
  <si>
    <t>+ 2.45,2</t>
  </si>
  <si>
    <t xml:space="preserve"> 1.31,2</t>
  </si>
  <si>
    <t xml:space="preserve"> 3.36,0</t>
  </si>
  <si>
    <t xml:space="preserve"> 1.37,0</t>
  </si>
  <si>
    <t xml:space="preserve"> 2.00</t>
  </si>
  <si>
    <t>11.52,7</t>
  </si>
  <si>
    <t>+ 3.17,5</t>
  </si>
  <si>
    <t xml:space="preserve"> 1.45,2</t>
  </si>
  <si>
    <t xml:space="preserve"> 4.00,7</t>
  </si>
  <si>
    <t xml:space="preserve"> 4.33,5</t>
  </si>
  <si>
    <t xml:space="preserve"> 1.50,5</t>
  </si>
  <si>
    <t>12.09,9</t>
  </si>
  <si>
    <t xml:space="preserve">  30/8</t>
  </si>
  <si>
    <t>+ 3.34,7</t>
  </si>
  <si>
    <t xml:space="preserve">  21/9</t>
  </si>
  <si>
    <t xml:space="preserve">  24/11</t>
  </si>
  <si>
    <t xml:space="preserve">  23/7</t>
  </si>
  <si>
    <t xml:space="preserve"> 1.29,9</t>
  </si>
  <si>
    <t xml:space="preserve"> 3.05,6</t>
  </si>
  <si>
    <t xml:space="preserve"> 3.24,6</t>
  </si>
  <si>
    <t xml:space="preserve"> 1.35,9</t>
  </si>
  <si>
    <t xml:space="preserve"> 9.36,0</t>
  </si>
  <si>
    <t xml:space="preserve">  20/1</t>
  </si>
  <si>
    <t xml:space="preserve">  17/3</t>
  </si>
  <si>
    <t>+ 1.00,8</t>
  </si>
  <si>
    <t xml:space="preserve"> 19/1</t>
  </si>
  <si>
    <t xml:space="preserve">  18/2</t>
  </si>
  <si>
    <t xml:space="preserve"> 1.32,3</t>
  </si>
  <si>
    <t xml:space="preserve"> 3.24,0</t>
  </si>
  <si>
    <t xml:space="preserve"> 1.34,9</t>
  </si>
  <si>
    <t xml:space="preserve"> 9.37,1</t>
  </si>
  <si>
    <t xml:space="preserve">  29/4</t>
  </si>
  <si>
    <t xml:space="preserve">  22/1</t>
  </si>
  <si>
    <t>+ 1.01,9</t>
  </si>
  <si>
    <t xml:space="preserve"> 21/3</t>
  </si>
  <si>
    <t xml:space="preserve"> 3.09,3</t>
  </si>
  <si>
    <t xml:space="preserve"> 3.24,5</t>
  </si>
  <si>
    <t xml:space="preserve"> 1.35,8</t>
  </si>
  <si>
    <t xml:space="preserve"> 9.39,8</t>
  </si>
  <si>
    <t xml:space="preserve">  16/2</t>
  </si>
  <si>
    <t xml:space="preserve">  25/3</t>
  </si>
  <si>
    <t>+ 1.04,6</t>
  </si>
  <si>
    <t xml:space="preserve"> 23/4</t>
  </si>
  <si>
    <t xml:space="preserve"> 3.07,9</t>
  </si>
  <si>
    <t xml:space="preserve"> 3.26,1</t>
  </si>
  <si>
    <t xml:space="preserve"> 1.35,2</t>
  </si>
  <si>
    <t xml:space="preserve"> 9.40,6</t>
  </si>
  <si>
    <t xml:space="preserve">  18/4</t>
  </si>
  <si>
    <t>+ 1.05,4</t>
  </si>
  <si>
    <t xml:space="preserve"> 24/2</t>
  </si>
  <si>
    <t xml:space="preserve">  27/3</t>
  </si>
  <si>
    <t xml:space="preserve">  26/3</t>
  </si>
  <si>
    <t xml:space="preserve"> 25/8</t>
  </si>
  <si>
    <t xml:space="preserve">  24/8</t>
  </si>
  <si>
    <t xml:space="preserve"> 26/3</t>
  </si>
  <si>
    <t xml:space="preserve">  26/2</t>
  </si>
  <si>
    <t xml:space="preserve">  25/2</t>
  </si>
  <si>
    <t xml:space="preserve">  18/8</t>
  </si>
  <si>
    <t xml:space="preserve"> 1.28,5</t>
  </si>
  <si>
    <t xml:space="preserve"> 3.13,3</t>
  </si>
  <si>
    <t xml:space="preserve"> 3.41,3</t>
  </si>
  <si>
    <t xml:space="preserve"> 1.36,6</t>
  </si>
  <si>
    <t xml:space="preserve"> 9.59,7</t>
  </si>
  <si>
    <t>+ 1.24,5</t>
  </si>
  <si>
    <t xml:space="preserve">  33/4</t>
  </si>
  <si>
    <t xml:space="preserve">  31/4</t>
  </si>
  <si>
    <t xml:space="preserve"> 1.35,0</t>
  </si>
  <si>
    <t xml:space="preserve"> 3.12,6</t>
  </si>
  <si>
    <t xml:space="preserve"> 3.33,7</t>
  </si>
  <si>
    <t xml:space="preserve"> 1.40,7</t>
  </si>
  <si>
    <t>10.02,0</t>
  </si>
  <si>
    <t xml:space="preserve">  28/5</t>
  </si>
  <si>
    <t>+ 1.26,8</t>
  </si>
  <si>
    <t xml:space="preserve"> 1.31,7</t>
  </si>
  <si>
    <t xml:space="preserve"> 3.14,0</t>
  </si>
  <si>
    <t xml:space="preserve"> 3.33,8</t>
  </si>
  <si>
    <t xml:space="preserve"> 1.45,5</t>
  </si>
  <si>
    <t>10.05,0</t>
  </si>
  <si>
    <t>+ 1.29,8</t>
  </si>
  <si>
    <t xml:space="preserve"> 1.33,3</t>
  </si>
  <si>
    <t xml:space="preserve"> 3.20,3</t>
  </si>
  <si>
    <t xml:space="preserve"> 3.36,4</t>
  </si>
  <si>
    <t xml:space="preserve"> 1.40,9</t>
  </si>
  <si>
    <t>10.10,9</t>
  </si>
  <si>
    <t xml:space="preserve">  30/6</t>
  </si>
  <si>
    <t>+ 1.35,7</t>
  </si>
  <si>
    <t xml:space="preserve"> 3.18,7</t>
  </si>
  <si>
    <t xml:space="preserve"> 3.48,8</t>
  </si>
  <si>
    <t xml:space="preserve"> 1.39,7</t>
  </si>
  <si>
    <t>10.21,3</t>
  </si>
  <si>
    <t xml:space="preserve">  32/5</t>
  </si>
  <si>
    <t>+ 1.46,1</t>
  </si>
  <si>
    <t xml:space="preserve">  38/7</t>
  </si>
  <si>
    <t xml:space="preserve">  35/11</t>
  </si>
  <si>
    <t xml:space="preserve">  34/3</t>
  </si>
  <si>
    <t xml:space="preserve"> 27/1</t>
  </si>
  <si>
    <t xml:space="preserve"> 3.12,3</t>
  </si>
  <si>
    <t xml:space="preserve"> 3.33,0</t>
  </si>
  <si>
    <t xml:space="preserve"> 1.38,3</t>
  </si>
  <si>
    <t xml:space="preserve"> 9.56,5</t>
  </si>
  <si>
    <t xml:space="preserve">  27/1</t>
  </si>
  <si>
    <t xml:space="preserve">  39/4</t>
  </si>
  <si>
    <t>+ 1.21,3</t>
  </si>
  <si>
    <t xml:space="preserve"> 28/9</t>
  </si>
  <si>
    <t xml:space="preserve"> 29/2</t>
  </si>
  <si>
    <t xml:space="preserve"> 3.38,1</t>
  </si>
  <si>
    <t xml:space="preserve"> 1.34,8</t>
  </si>
  <si>
    <t xml:space="preserve"> 9.59,3</t>
  </si>
  <si>
    <t>+ 1.24,1</t>
  </si>
  <si>
    <t xml:space="preserve"> 30/10</t>
  </si>
  <si>
    <t xml:space="preserve">  29/8</t>
  </si>
  <si>
    <t xml:space="preserve"> 31/4</t>
  </si>
  <si>
    <t xml:space="preserve">  40/4</t>
  </si>
  <si>
    <t xml:space="preserve">  30/4</t>
  </si>
  <si>
    <t xml:space="preserve"> 32/1</t>
  </si>
  <si>
    <t xml:space="preserve"> 3.16,6</t>
  </si>
  <si>
    <t xml:space="preserve"> 3.38,5</t>
  </si>
  <si>
    <t xml:space="preserve"> 1.33,5</t>
  </si>
  <si>
    <t>10.01,4</t>
  </si>
  <si>
    <t xml:space="preserve">  31/1</t>
  </si>
  <si>
    <t>+ 1.26,2</t>
  </si>
  <si>
    <t xml:space="preserve"> 33/5</t>
  </si>
  <si>
    <t xml:space="preserve"> 1.34,0</t>
  </si>
  <si>
    <t xml:space="preserve"> 3.15,1</t>
  </si>
  <si>
    <t xml:space="preserve"> 3.35,2</t>
  </si>
  <si>
    <t xml:space="preserve"> 1.37,7</t>
  </si>
  <si>
    <t xml:space="preserve">  36/6</t>
  </si>
  <si>
    <t xml:space="preserve"> 34/6</t>
  </si>
  <si>
    <t xml:space="preserve">  42/8</t>
  </si>
  <si>
    <t xml:space="preserve">  45/8</t>
  </si>
  <si>
    <t xml:space="preserve"> 35/11</t>
  </si>
  <si>
    <t xml:space="preserve"> 3.11,7</t>
  </si>
  <si>
    <t xml:space="preserve"> 1.42,2</t>
  </si>
  <si>
    <t>10.04,7</t>
  </si>
  <si>
    <t>+ 1.29,5</t>
  </si>
  <si>
    <t xml:space="preserve"> 36/12</t>
  </si>
  <si>
    <t xml:space="preserve">  29/9</t>
  </si>
  <si>
    <t xml:space="preserve"> 37/9</t>
  </si>
  <si>
    <t xml:space="preserve">  42/9</t>
  </si>
  <si>
    <t xml:space="preserve"> 1.38,0</t>
  </si>
  <si>
    <t xml:space="preserve"> 3.19,4</t>
  </si>
  <si>
    <t xml:space="preserve"> 1.37,1</t>
  </si>
  <si>
    <t>10.11,3</t>
  </si>
  <si>
    <t>+ 1.36,1</t>
  </si>
  <si>
    <t xml:space="preserve"> 1.36,4</t>
  </si>
  <si>
    <t xml:space="preserve"> 3.17,6</t>
  </si>
  <si>
    <t xml:space="preserve"> 1.38,5</t>
  </si>
  <si>
    <t>10.11,6</t>
  </si>
  <si>
    <t>+ 1.36,4</t>
  </si>
  <si>
    <t xml:space="preserve"> 3.40,4</t>
  </si>
  <si>
    <t>10.13,4</t>
  </si>
  <si>
    <t xml:space="preserve">  43/4</t>
  </si>
  <si>
    <t>+ 1.38,2</t>
  </si>
  <si>
    <t xml:space="preserve"> 42/4</t>
  </si>
  <si>
    <t xml:space="preserve"> 1.37,3</t>
  </si>
  <si>
    <t xml:space="preserve"> 3.42,8</t>
  </si>
  <si>
    <t>10.20,2</t>
  </si>
  <si>
    <t xml:space="preserve">  45/4</t>
  </si>
  <si>
    <t>+ 1.45,0</t>
  </si>
  <si>
    <t xml:space="preserve">  45/9</t>
  </si>
  <si>
    <t xml:space="preserve"> 1.38,8</t>
  </si>
  <si>
    <t xml:space="preserve"> 3.25,6</t>
  </si>
  <si>
    <t xml:space="preserve"> 3.43,3</t>
  </si>
  <si>
    <t>10.27,8</t>
  </si>
  <si>
    <t xml:space="preserve">  47/5</t>
  </si>
  <si>
    <t xml:space="preserve">  44/3</t>
  </si>
  <si>
    <t>+ 1.52,6</t>
  </si>
  <si>
    <t xml:space="preserve">  42/5</t>
  </si>
  <si>
    <t xml:space="preserve"> 1.34,2</t>
  </si>
  <si>
    <t xml:space="preserve"> 3.25,1</t>
  </si>
  <si>
    <t xml:space="preserve"> 3.52,9</t>
  </si>
  <si>
    <t xml:space="preserve"> 1.37,6</t>
  </si>
  <si>
    <t>10.29,8</t>
  </si>
  <si>
    <t xml:space="preserve">  47/4</t>
  </si>
  <si>
    <t xml:space="preserve">  36/2</t>
  </si>
  <si>
    <t>+ 1.54,6</t>
  </si>
  <si>
    <t xml:space="preserve"> 3.28,8</t>
  </si>
  <si>
    <t xml:space="preserve"> 3.56,1</t>
  </si>
  <si>
    <t xml:space="preserve"> 1.38,1</t>
  </si>
  <si>
    <t>10.37,1</t>
  </si>
  <si>
    <t xml:space="preserve">  37/3</t>
  </si>
  <si>
    <t xml:space="preserve">  49/5</t>
  </si>
  <si>
    <t xml:space="preserve">  38/3</t>
  </si>
  <si>
    <t>+ 2.01,9</t>
  </si>
  <si>
    <t xml:space="preserve">  31/10</t>
  </si>
  <si>
    <t xml:space="preserve">  38/11</t>
  </si>
  <si>
    <t xml:space="preserve">  25/1</t>
  </si>
  <si>
    <t xml:space="preserve">  28/3</t>
  </si>
  <si>
    <t xml:space="preserve">  31/9</t>
  </si>
  <si>
    <t xml:space="preserve">  24/2</t>
  </si>
  <si>
    <t xml:space="preserve">  41/5</t>
  </si>
  <si>
    <t xml:space="preserve">  55/11</t>
  </si>
  <si>
    <t xml:space="preserve">  62/13</t>
  </si>
  <si>
    <t xml:space="preserve">  55/9</t>
  </si>
  <si>
    <t xml:space="preserve"> 38/3</t>
  </si>
  <si>
    <t xml:space="preserve"> 1.34,3</t>
  </si>
  <si>
    <t xml:space="preserve"> 3.37,6</t>
  </si>
  <si>
    <t>10.09,3</t>
  </si>
  <si>
    <t xml:space="preserve">  42/6</t>
  </si>
  <si>
    <t xml:space="preserve">  35/3</t>
  </si>
  <si>
    <t>+ 1.34,1</t>
  </si>
  <si>
    <t xml:space="preserve"> 39/7</t>
  </si>
  <si>
    <t xml:space="preserve">  58/13</t>
  </si>
  <si>
    <t xml:space="preserve"> 40/2</t>
  </si>
  <si>
    <t xml:space="preserve"> 41/8</t>
  </si>
  <si>
    <t xml:space="preserve">  41/8</t>
  </si>
  <si>
    <t xml:space="preserve">  48/7</t>
  </si>
  <si>
    <t xml:space="preserve"> 3.20,6</t>
  </si>
  <si>
    <t xml:space="preserve"> 3.37,5</t>
  </si>
  <si>
    <t>10.13,0</t>
  </si>
  <si>
    <t xml:space="preserve">  53/9</t>
  </si>
  <si>
    <t xml:space="preserve">  45/5</t>
  </si>
  <si>
    <t>+ 1.37,8</t>
  </si>
  <si>
    <t xml:space="preserve"> 43/3</t>
  </si>
  <si>
    <t xml:space="preserve">  31/2</t>
  </si>
  <si>
    <t xml:space="preserve">  56/5</t>
  </si>
  <si>
    <t xml:space="preserve"> 3.20,0</t>
  </si>
  <si>
    <t xml:space="preserve"> 3.42,4</t>
  </si>
  <si>
    <t xml:space="preserve"> 1.41,7</t>
  </si>
  <si>
    <t>10.22,2</t>
  </si>
  <si>
    <t xml:space="preserve">  59/11</t>
  </si>
  <si>
    <t>+ 1.47,0</t>
  </si>
  <si>
    <t xml:space="preserve"> 47/6</t>
  </si>
  <si>
    <t xml:space="preserve"> 3.29,0</t>
  </si>
  <si>
    <t xml:space="preserve"> 3.48,6</t>
  </si>
  <si>
    <t>10.24,8</t>
  </si>
  <si>
    <t>+ 1.49,6</t>
  </si>
  <si>
    <t xml:space="preserve"> 48/7</t>
  </si>
  <si>
    <t xml:space="preserve">  51/7</t>
  </si>
  <si>
    <t xml:space="preserve"> 3.28,9</t>
  </si>
  <si>
    <t xml:space="preserve"> 3.46,8</t>
  </si>
  <si>
    <t>10.28,7</t>
  </si>
  <si>
    <t xml:space="preserve">  39/5</t>
  </si>
  <si>
    <t>+ 1.53,5</t>
  </si>
  <si>
    <t xml:space="preserve"> 51/9</t>
  </si>
  <si>
    <t xml:space="preserve"> 1.35,5</t>
  </si>
  <si>
    <t xml:space="preserve"> 3.51,5</t>
  </si>
  <si>
    <t>10.30,1</t>
  </si>
  <si>
    <t>+ 1.54,9</t>
  </si>
  <si>
    <t xml:space="preserve"> 3.26,9</t>
  </si>
  <si>
    <t xml:space="preserve"> 3.50,9</t>
  </si>
  <si>
    <t xml:space="preserve"> 1.37,9</t>
  </si>
  <si>
    <t>10.30,6</t>
  </si>
  <si>
    <t>+ 1.55,4</t>
  </si>
  <si>
    <t xml:space="preserve"> 1.33,8</t>
  </si>
  <si>
    <t xml:space="preserve"> 3.27,7</t>
  </si>
  <si>
    <t xml:space="preserve"> 3.49,3</t>
  </si>
  <si>
    <t xml:space="preserve"> 1.40,4</t>
  </si>
  <si>
    <t>10.31,2</t>
  </si>
  <si>
    <t>+ 1.56,0</t>
  </si>
  <si>
    <t xml:space="preserve"> 55/10</t>
  </si>
  <si>
    <t xml:space="preserve"> 3.31,5</t>
  </si>
  <si>
    <t xml:space="preserve"> 3.51,3</t>
  </si>
  <si>
    <t xml:space="preserve"> 1.37,2</t>
  </si>
  <si>
    <t>10.36,4</t>
  </si>
  <si>
    <t xml:space="preserve">  37/4</t>
  </si>
  <si>
    <t>+ 2.01,2</t>
  </si>
  <si>
    <t xml:space="preserve"> 56/11</t>
  </si>
  <si>
    <t xml:space="preserve">  44/7</t>
  </si>
  <si>
    <t xml:space="preserve"> 57/12</t>
  </si>
  <si>
    <t xml:space="preserve"> 3.25,2</t>
  </si>
  <si>
    <t xml:space="preserve"> 1.42,8</t>
  </si>
  <si>
    <t>10.37,4</t>
  </si>
  <si>
    <t xml:space="preserve">  50/10</t>
  </si>
  <si>
    <t>+ 2.02,2</t>
  </si>
  <si>
    <t xml:space="preserve"> 58/13</t>
  </si>
  <si>
    <t xml:space="preserve"> 1.36,9</t>
  </si>
  <si>
    <t xml:space="preserve"> 3.27,2</t>
  </si>
  <si>
    <t xml:space="preserve"> 3.54,0</t>
  </si>
  <si>
    <t xml:space="preserve"> 1.40,8</t>
  </si>
  <si>
    <t>10.38,9</t>
  </si>
  <si>
    <t xml:space="preserve">  53/12</t>
  </si>
  <si>
    <t xml:space="preserve">  57/12</t>
  </si>
  <si>
    <t>+ 2.03,7</t>
  </si>
  <si>
    <t xml:space="preserve"> 1.36,1</t>
  </si>
  <si>
    <t xml:space="preserve"> 3.30,8</t>
  </si>
  <si>
    <t xml:space="preserve"> 3.51,7</t>
  </si>
  <si>
    <t>10.39,0</t>
  </si>
  <si>
    <t xml:space="preserve">  50/11</t>
  </si>
  <si>
    <t>+ 2.03,8</t>
  </si>
  <si>
    <t xml:space="preserve"> 3.29,1</t>
  </si>
  <si>
    <t xml:space="preserve"> 3.56,3</t>
  </si>
  <si>
    <t>10.40,6</t>
  </si>
  <si>
    <t xml:space="preserve">  59/6</t>
  </si>
  <si>
    <t>+ 2.05,4</t>
  </si>
  <si>
    <t xml:space="preserve">  63/6</t>
  </si>
  <si>
    <t xml:space="preserve">  60/6</t>
  </si>
  <si>
    <t xml:space="preserve"> 1.41,6</t>
  </si>
  <si>
    <t xml:space="preserve"> 3.31,4</t>
  </si>
  <si>
    <t xml:space="preserve"> 3.50,3</t>
  </si>
  <si>
    <t xml:space="preserve"> 1.54,8</t>
  </si>
  <si>
    <t>10.58,1</t>
  </si>
  <si>
    <t>+ 2.22,9</t>
  </si>
  <si>
    <t xml:space="preserve">  34/10</t>
  </si>
  <si>
    <t xml:space="preserve">  40/5</t>
  </si>
  <si>
    <t xml:space="preserve">  45/13</t>
  </si>
  <si>
    <t xml:space="preserve">  34/4</t>
  </si>
  <si>
    <t xml:space="preserve">  41/2</t>
  </si>
  <si>
    <t xml:space="preserve">  64/12</t>
  </si>
  <si>
    <t xml:space="preserve">  68/13</t>
  </si>
  <si>
    <t xml:space="preserve">  33/7</t>
  </si>
  <si>
    <t xml:space="preserve">  35/1</t>
  </si>
  <si>
    <t xml:space="preserve">  56/12</t>
  </si>
  <si>
    <t xml:space="preserve"> 44/5</t>
  </si>
  <si>
    <t xml:space="preserve"> 1.35,6</t>
  </si>
  <si>
    <t xml:space="preserve"> 3.25,0</t>
  </si>
  <si>
    <t xml:space="preserve"> 1.40,6</t>
  </si>
  <si>
    <t>10.17,2</t>
  </si>
  <si>
    <t xml:space="preserve">  52/10</t>
  </si>
  <si>
    <t xml:space="preserve">  58/14</t>
  </si>
  <si>
    <t>+ 1.42,0</t>
  </si>
  <si>
    <t xml:space="preserve"> 45/4</t>
  </si>
  <si>
    <t xml:space="preserve"> 46/9</t>
  </si>
  <si>
    <t xml:space="preserve">  52/9</t>
  </si>
  <si>
    <t xml:space="preserve">  50/8</t>
  </si>
  <si>
    <t xml:space="preserve">  63/15</t>
  </si>
  <si>
    <t xml:space="preserve">  46/6</t>
  </si>
  <si>
    <t xml:space="preserve"> 49/8</t>
  </si>
  <si>
    <t xml:space="preserve"> 50/5</t>
  </si>
  <si>
    <t xml:space="preserve">  52/5</t>
  </si>
  <si>
    <t xml:space="preserve"> 3.47,9</t>
  </si>
  <si>
    <t xml:space="preserve"> 52/10</t>
  </si>
  <si>
    <t xml:space="preserve"> 53/11</t>
  </si>
  <si>
    <t xml:space="preserve">  49/7</t>
  </si>
  <si>
    <t xml:space="preserve">  61/12</t>
  </si>
  <si>
    <t xml:space="preserve"> 54/5</t>
  </si>
  <si>
    <t xml:space="preserve">  53/10</t>
  </si>
  <si>
    <t xml:space="preserve">  65/13</t>
  </si>
  <si>
    <t xml:space="preserve">  65/14</t>
  </si>
  <si>
    <t xml:space="preserve"> 59/12</t>
  </si>
  <si>
    <t xml:space="preserve"> 60/13</t>
  </si>
  <si>
    <t xml:space="preserve"> 61/14</t>
  </si>
  <si>
    <t xml:space="preserve">  63/14</t>
  </si>
  <si>
    <t xml:space="preserve">  60/13</t>
  </si>
  <si>
    <t xml:space="preserve"> 62/6</t>
  </si>
  <si>
    <t xml:space="preserve">  66/7</t>
  </si>
  <si>
    <t xml:space="preserve"> 63/6</t>
  </si>
  <si>
    <t xml:space="preserve">  53/6</t>
  </si>
  <si>
    <t xml:space="preserve"> 64/14</t>
  </si>
  <si>
    <t xml:space="preserve"> 1.34,4</t>
  </si>
  <si>
    <t xml:space="preserve"> 3.38,4</t>
  </si>
  <si>
    <t xml:space="preserve"> 3.59,8</t>
  </si>
  <si>
    <t>10.53,0</t>
  </si>
  <si>
    <t xml:space="preserve">  55/13</t>
  </si>
  <si>
    <t>+ 2.17,8</t>
  </si>
  <si>
    <t xml:space="preserve"> 65/15</t>
  </si>
  <si>
    <t xml:space="preserve"> 3.37,4</t>
  </si>
  <si>
    <t xml:space="preserve"> 3.56,0</t>
  </si>
  <si>
    <t xml:space="preserve"> 1.44,3</t>
  </si>
  <si>
    <t>10.55,7</t>
  </si>
  <si>
    <t xml:space="preserve">  66/14</t>
  </si>
  <si>
    <t xml:space="preserve">  66/16</t>
  </si>
  <si>
    <t>+ 2.20,5</t>
  </si>
  <si>
    <t xml:space="preserve"> 66/7</t>
  </si>
  <si>
    <t xml:space="preserve">  83/7</t>
  </si>
  <si>
    <t xml:space="preserve"> 67/16</t>
  </si>
  <si>
    <t xml:space="preserve"> 1.36,8</t>
  </si>
  <si>
    <t xml:space="preserve"> 3.44,4</t>
  </si>
  <si>
    <t xml:space="preserve"> 4.07,0</t>
  </si>
  <si>
    <t>11.07,1</t>
  </si>
  <si>
    <t xml:space="preserve">  72/16</t>
  </si>
  <si>
    <t xml:space="preserve">  49/10</t>
  </si>
  <si>
    <t>+ 2.31,9</t>
  </si>
  <si>
    <t xml:space="preserve"> 68/1</t>
  </si>
  <si>
    <t xml:space="preserve"> 1.48,8</t>
  </si>
  <si>
    <t xml:space="preserve"> 3.41,4</t>
  </si>
  <si>
    <t xml:space="preserve"> 3.56,9</t>
  </si>
  <si>
    <t xml:space="preserve"> 1.51,0</t>
  </si>
  <si>
    <t>11.18,1</t>
  </si>
  <si>
    <t xml:space="preserve">  83/10</t>
  </si>
  <si>
    <t xml:space="preserve">  68/1</t>
  </si>
  <si>
    <t xml:space="preserve">  77/5</t>
  </si>
  <si>
    <t>+ 2.42,9</t>
  </si>
  <si>
    <t xml:space="preserve"> 69/7</t>
  </si>
  <si>
    <t xml:space="preserve">  70/7</t>
  </si>
  <si>
    <t xml:space="preserve">  71/7</t>
  </si>
  <si>
    <t xml:space="preserve"> 70/17</t>
  </si>
  <si>
    <t xml:space="preserve"> 3.46,5</t>
  </si>
  <si>
    <t xml:space="preserve"> 4.08,8</t>
  </si>
  <si>
    <t xml:space="preserve"> 1.45,6</t>
  </si>
  <si>
    <t>11.21,0</t>
  </si>
  <si>
    <t xml:space="preserve">  67/17</t>
  </si>
  <si>
    <t xml:space="preserve">  69/18</t>
  </si>
  <si>
    <t>+ 2.45,8</t>
  </si>
  <si>
    <t xml:space="preserve"> 71/2</t>
  </si>
  <si>
    <t xml:space="preserve"> 1.45,4</t>
  </si>
  <si>
    <t xml:space="preserve"> 3.46,2</t>
  </si>
  <si>
    <t xml:space="preserve"> 4.05,3</t>
  </si>
  <si>
    <t xml:space="preserve"> 1.53,4</t>
  </si>
  <si>
    <t>11.30,3</t>
  </si>
  <si>
    <t xml:space="preserve">  71/2</t>
  </si>
  <si>
    <t xml:space="preserve">  81/9</t>
  </si>
  <si>
    <t>+ 2.55,1</t>
  </si>
  <si>
    <t xml:space="preserve"> 72/18</t>
  </si>
  <si>
    <t xml:space="preserve"> 1.43,4</t>
  </si>
  <si>
    <t xml:space="preserve"> 3.49,4</t>
  </si>
  <si>
    <t xml:space="preserve"> 4.12,0</t>
  </si>
  <si>
    <t xml:space="preserve"> 1.45,8</t>
  </si>
  <si>
    <t>11.30,6</t>
  </si>
  <si>
    <t xml:space="preserve">  76/18</t>
  </si>
  <si>
    <t xml:space="preserve">  70/19</t>
  </si>
  <si>
    <t>+ 2.55,4</t>
  </si>
  <si>
    <t xml:space="preserve"> 73/3</t>
  </si>
  <si>
    <t xml:space="preserve"> 1.44,6</t>
  </si>
  <si>
    <t xml:space="preserve"> 3.53,7</t>
  </si>
  <si>
    <t xml:space="preserve"> 4.07,8</t>
  </si>
  <si>
    <t xml:space="preserve"> 1.49,2</t>
  </si>
  <si>
    <t>11.35,3</t>
  </si>
  <si>
    <t xml:space="preserve">  76/5</t>
  </si>
  <si>
    <t xml:space="preserve">  73/2</t>
  </si>
  <si>
    <t>+ 3.00,1</t>
  </si>
  <si>
    <t xml:space="preserve"> 74/4</t>
  </si>
  <si>
    <t xml:space="preserve"> 1.47,0</t>
  </si>
  <si>
    <t xml:space="preserve"> 3.53,1</t>
  </si>
  <si>
    <t xml:space="preserve"> 4.08,9</t>
  </si>
  <si>
    <t xml:space="preserve"> 1.49,3</t>
  </si>
  <si>
    <t>11.38,3</t>
  </si>
  <si>
    <t xml:space="preserve">  74/3</t>
  </si>
  <si>
    <t>+ 3.03,1</t>
  </si>
  <si>
    <t xml:space="preserve"> 75/5</t>
  </si>
  <si>
    <t xml:space="preserve"> 1.47,7</t>
  </si>
  <si>
    <t xml:space="preserve"> 3.49,7</t>
  </si>
  <si>
    <t xml:space="preserve"> 1.58,3</t>
  </si>
  <si>
    <t>11.41,0</t>
  </si>
  <si>
    <t xml:space="preserve">  81/8</t>
  </si>
  <si>
    <t xml:space="preserve">  84/11</t>
  </si>
  <si>
    <t>+ 3.05,8</t>
  </si>
  <si>
    <t xml:space="preserve"> 76/19</t>
  </si>
  <si>
    <t xml:space="preserve"> 3.59,2</t>
  </si>
  <si>
    <t xml:space="preserve"> 4.17,3</t>
  </si>
  <si>
    <t xml:space="preserve"> 1.44,4</t>
  </si>
  <si>
    <t>11.50,2</t>
  </si>
  <si>
    <t>+ 3.15,0</t>
  </si>
  <si>
    <t xml:space="preserve"> 77/6</t>
  </si>
  <si>
    <t xml:space="preserve"> 1.46,1</t>
  </si>
  <si>
    <t xml:space="preserve"> 4.01,5</t>
  </si>
  <si>
    <t xml:space="preserve"> 4.14,3</t>
  </si>
  <si>
    <t xml:space="preserve"> 1.48,9</t>
  </si>
  <si>
    <t>11.50,8</t>
  </si>
  <si>
    <t xml:space="preserve">  72/1</t>
  </si>
  <si>
    <t>+ 3.15,6</t>
  </si>
  <si>
    <t xml:space="preserve"> 78/13</t>
  </si>
  <si>
    <t xml:space="preserve"> 79/7</t>
  </si>
  <si>
    <t xml:space="preserve"> 1.46,7</t>
  </si>
  <si>
    <t xml:space="preserve"> 4.00,5</t>
  </si>
  <si>
    <t xml:space="preserve"> 4.18,3</t>
  </si>
  <si>
    <t xml:space="preserve"> 1.51,9</t>
  </si>
  <si>
    <t>11.57,4</t>
  </si>
  <si>
    <t xml:space="preserve">  78/6</t>
  </si>
  <si>
    <t xml:space="preserve">  79/7</t>
  </si>
  <si>
    <t>+ 3.22,2</t>
  </si>
  <si>
    <t xml:space="preserve"> 80/8</t>
  </si>
  <si>
    <t xml:space="preserve"> 4.03,6</t>
  </si>
  <si>
    <t xml:space="preserve"> 4.18,7</t>
  </si>
  <si>
    <t xml:space="preserve"> 1.52,9</t>
  </si>
  <si>
    <t>12.02,9</t>
  </si>
  <si>
    <t xml:space="preserve">  82/9</t>
  </si>
  <si>
    <t xml:space="preserve">  80/8</t>
  </si>
  <si>
    <t>+ 3.27,7</t>
  </si>
  <si>
    <t xml:space="preserve"> 81/8</t>
  </si>
  <si>
    <t xml:space="preserve">  84/8</t>
  </si>
  <si>
    <t xml:space="preserve">  76/8</t>
  </si>
  <si>
    <t xml:space="preserve"> 82/9</t>
  </si>
  <si>
    <t xml:space="preserve"> 1.56,0</t>
  </si>
  <si>
    <t xml:space="preserve"> 4.01,1</t>
  </si>
  <si>
    <t xml:space="preserve"> 4.21,6</t>
  </si>
  <si>
    <t xml:space="preserve"> 1.54,3</t>
  </si>
  <si>
    <t>12.13,0</t>
  </si>
  <si>
    <t xml:space="preserve">  86/12</t>
  </si>
  <si>
    <t xml:space="preserve">  80/7</t>
  </si>
  <si>
    <t xml:space="preserve">  82/10</t>
  </si>
  <si>
    <t>+ 3.37,8</t>
  </si>
  <si>
    <t xml:space="preserve"> 83/10</t>
  </si>
  <si>
    <t xml:space="preserve"> 1.47,4</t>
  </si>
  <si>
    <t xml:space="preserve"> 4.19,3</t>
  </si>
  <si>
    <t xml:space="preserve"> 4.21,3</t>
  </si>
  <si>
    <t>12.17,3</t>
  </si>
  <si>
    <t xml:space="preserve">  85/12</t>
  </si>
  <si>
    <t>+ 3.42,1</t>
  </si>
  <si>
    <t xml:space="preserve"> 84/11</t>
  </si>
  <si>
    <t xml:space="preserve"> 4.13,0</t>
  </si>
  <si>
    <t xml:space="preserve"> 4.28,3</t>
  </si>
  <si>
    <t xml:space="preserve"> 1.51,2</t>
  </si>
  <si>
    <t>12.19,2</t>
  </si>
  <si>
    <t>+ 3.44,0</t>
  </si>
  <si>
    <t xml:space="preserve"> 85/12</t>
  </si>
  <si>
    <t xml:space="preserve"> 1.55,4</t>
  </si>
  <si>
    <t xml:space="preserve"> 4.15,2</t>
  </si>
  <si>
    <t xml:space="preserve"> 4.46,4</t>
  </si>
  <si>
    <t xml:space="preserve"> 1.59,6</t>
  </si>
  <si>
    <t>12.56,6</t>
  </si>
  <si>
    <t>+ 4.21,4</t>
  </si>
  <si>
    <t xml:space="preserve"> 1.38,4</t>
  </si>
  <si>
    <t xml:space="preserve">  22/10</t>
  </si>
  <si>
    <t xml:space="preserve">  68/9</t>
  </si>
  <si>
    <t xml:space="preserve">  25/12</t>
  </si>
  <si>
    <t xml:space="preserve">  21/1</t>
  </si>
  <si>
    <t xml:space="preserve">  29/3</t>
  </si>
  <si>
    <t xml:space="preserve">  26/8</t>
  </si>
  <si>
    <t xml:space="preserve">  27/2</t>
  </si>
  <si>
    <t xml:space="preserve">  33/2</t>
  </si>
  <si>
    <t xml:space="preserve">  37/15</t>
  </si>
  <si>
    <t xml:space="preserve">  30/1</t>
  </si>
  <si>
    <t xml:space="preserve">  34/13</t>
  </si>
  <si>
    <t xml:space="preserve">  32/1</t>
  </si>
  <si>
    <t xml:space="preserve">  39/1</t>
  </si>
  <si>
    <t xml:space="preserve">  38/6</t>
  </si>
  <si>
    <t xml:space="preserve">  38/14</t>
  </si>
  <si>
    <t xml:space="preserve">  30/12</t>
  </si>
  <si>
    <t xml:space="preserve">  28/13</t>
  </si>
  <si>
    <t xml:space="preserve">  35/14</t>
  </si>
  <si>
    <t xml:space="preserve">  59/9</t>
  </si>
  <si>
    <t xml:space="preserve">  45/7</t>
  </si>
  <si>
    <t xml:space="preserve">  34/5</t>
  </si>
  <si>
    <t xml:space="preserve">  42/2</t>
  </si>
  <si>
    <t xml:space="preserve">  40/7</t>
  </si>
  <si>
    <t xml:space="preserve">  58/12</t>
  </si>
  <si>
    <t xml:space="preserve">  47/2</t>
  </si>
  <si>
    <t xml:space="preserve">  48/4</t>
  </si>
  <si>
    <t xml:space="preserve">  54/10</t>
  </si>
  <si>
    <t xml:space="preserve">  50/6</t>
  </si>
  <si>
    <t xml:space="preserve">  62/5</t>
  </si>
  <si>
    <t xml:space="preserve">  40/8</t>
  </si>
  <si>
    <t xml:space="preserve">  65/15</t>
  </si>
  <si>
    <t xml:space="preserve">  62/12</t>
  </si>
  <si>
    <t xml:space="preserve">  67/16</t>
  </si>
  <si>
    <t xml:space="preserve">  54/8</t>
  </si>
  <si>
    <t xml:space="preserve">  51/5</t>
  </si>
  <si>
    <t xml:space="preserve">  51/9</t>
  </si>
  <si>
    <t xml:space="preserve">  61/11</t>
  </si>
  <si>
    <t xml:space="preserve">  53/3</t>
  </si>
  <si>
    <t xml:space="preserve">  49/9</t>
  </si>
  <si>
    <t xml:space="preserve">  56/11</t>
  </si>
  <si>
    <t xml:space="preserve">  67/13</t>
  </si>
  <si>
    <t xml:space="preserve">  60/10</t>
  </si>
  <si>
    <t xml:space="preserve">  69/14</t>
  </si>
  <si>
    <t xml:space="preserve">  61/13</t>
  </si>
  <si>
    <t xml:space="preserve">  60/4</t>
  </si>
  <si>
    <t xml:space="preserve">  67/7</t>
  </si>
  <si>
    <t xml:space="preserve">  73/6</t>
  </si>
  <si>
    <t xml:space="preserve">  64/6</t>
  </si>
  <si>
    <t xml:space="preserve">  46/8</t>
  </si>
  <si>
    <t xml:space="preserve">  70/15</t>
  </si>
  <si>
    <t xml:space="preserve">  69/15</t>
  </si>
  <si>
    <t xml:space="preserve">  72/8</t>
  </si>
  <si>
    <t xml:space="preserve">  57/5</t>
  </si>
  <si>
    <t xml:space="preserve">  59/13</t>
  </si>
  <si>
    <t xml:space="preserve">  73/16</t>
  </si>
  <si>
    <t xml:space="preserve">  86/10</t>
  </si>
  <si>
    <t xml:space="preserve">  71/1</t>
  </si>
  <si>
    <t xml:space="preserve">  75/7</t>
  </si>
  <si>
    <t xml:space="preserve">  73/7</t>
  </si>
  <si>
    <t xml:space="preserve">  69/17</t>
  </si>
  <si>
    <t xml:space="preserve">  75/17</t>
  </si>
  <si>
    <t xml:space="preserve">  78/2</t>
  </si>
  <si>
    <t xml:space="preserve">  74/2</t>
  </si>
  <si>
    <t xml:space="preserve">  74/18</t>
  </si>
  <si>
    <t xml:space="preserve">  77/18</t>
  </si>
  <si>
    <t xml:space="preserve">  76/1</t>
  </si>
  <si>
    <t xml:space="preserve">  79/5</t>
  </si>
  <si>
    <t xml:space="preserve">  74/4</t>
  </si>
  <si>
    <t xml:space="preserve">  82/6</t>
  </si>
  <si>
    <t xml:space="preserve">  78/4</t>
  </si>
  <si>
    <t xml:space="preserve">  77/3</t>
  </si>
  <si>
    <t xml:space="preserve">  87/19</t>
  </si>
  <si>
    <t xml:space="preserve">  80/19</t>
  </si>
  <si>
    <t xml:space="preserve">  79/19</t>
  </si>
  <si>
    <t xml:space="preserve">  79/3</t>
  </si>
  <si>
    <t xml:space="preserve">  24/10</t>
  </si>
  <si>
    <t xml:space="preserve">  80/4</t>
  </si>
  <si>
    <t xml:space="preserve">  81/6</t>
  </si>
  <si>
    <t xml:space="preserve">  85/9</t>
  </si>
  <si>
    <t xml:space="preserve">  77/8</t>
  </si>
  <si>
    <t xml:space="preserve">  82/8</t>
  </si>
  <si>
    <t xml:space="preserve">  85/8</t>
  </si>
  <si>
    <t xml:space="preserve">  89/12</t>
  </si>
  <si>
    <t xml:space="preserve">  88/12</t>
  </si>
  <si>
    <t xml:space="preserve">  88/11</t>
  </si>
  <si>
    <t xml:space="preserve">  87/11</t>
  </si>
  <si>
    <t xml:space="preserve"> 3.43,1</t>
  </si>
  <si>
    <t xml:space="preserve">  42/15</t>
  </si>
  <si>
    <t xml:space="preserve">  22/9</t>
  </si>
  <si>
    <t xml:space="preserve">  48/14</t>
  </si>
  <si>
    <t xml:space="preserve"> 1.29,5</t>
  </si>
  <si>
    <t xml:space="preserve"> 3.10,8</t>
  </si>
  <si>
    <t xml:space="preserve">  28/11</t>
  </si>
  <si>
    <t xml:space="preserve"> 3.36,5</t>
  </si>
  <si>
    <t xml:space="preserve">  68/8</t>
  </si>
  <si>
    <t xml:space="preserve"> 1.41,4</t>
  </si>
  <si>
    <t xml:space="preserve"> 9.24,7</t>
  </si>
  <si>
    <t xml:space="preserve">  71/15</t>
  </si>
  <si>
    <t xml:space="preserve">  89/15</t>
  </si>
  <si>
    <t>VōruLinn1</t>
  </si>
  <si>
    <t xml:space="preserve">  54.99 km/h</t>
  </si>
  <si>
    <t xml:space="preserve">  54.73 km/h</t>
  </si>
  <si>
    <t xml:space="preserve">  51.83 km/h</t>
  </si>
  <si>
    <t xml:space="preserve">  53.40 km/h</t>
  </si>
  <si>
    <t xml:space="preserve">  51.26 km/h</t>
  </si>
  <si>
    <t xml:space="preserve">  49.92 km/h</t>
  </si>
  <si>
    <t xml:space="preserve">  49.66 km/h</t>
  </si>
  <si>
    <t xml:space="preserve">  44.05 km/h</t>
  </si>
  <si>
    <t xml:space="preserve"> 1.28 km</t>
  </si>
  <si>
    <t xml:space="preserve">  1 Gross/Mōlder</t>
  </si>
  <si>
    <t xml:space="preserve"> 17 Virves/Vesiloo</t>
  </si>
  <si>
    <t xml:space="preserve"> 32 Laskowski/Kusnierz</t>
  </si>
  <si>
    <t xml:space="preserve">  8 Bundsen/Loshtshenikov</t>
  </si>
  <si>
    <t xml:space="preserve"> 34 Absalon/Viilo</t>
  </si>
  <si>
    <t xml:space="preserve"> 58 Orgus/Mitendorf</t>
  </si>
  <si>
    <t xml:space="preserve"> 59 Juhe/Orupōld</t>
  </si>
  <si>
    <t xml:space="preserve"> 90 Leemets/Lichtfeldt</t>
  </si>
  <si>
    <t xml:space="preserve"> 10 Kōrge/Vaasa</t>
  </si>
  <si>
    <t>Holsta</t>
  </si>
  <si>
    <t xml:space="preserve"> 116.05 km/h</t>
  </si>
  <si>
    <t xml:space="preserve"> 114.76 km/h</t>
  </si>
  <si>
    <t xml:space="preserve"> 105.22 km/h</t>
  </si>
  <si>
    <t xml:space="preserve"> 112.54 km/h</t>
  </si>
  <si>
    <t xml:space="preserve"> 106.29 km/h</t>
  </si>
  <si>
    <t xml:space="preserve"> 102.59 km/h</t>
  </si>
  <si>
    <t xml:space="preserve"> 100.35 km/h</t>
  </si>
  <si>
    <t xml:space="preserve">  89.11 km/h</t>
  </si>
  <si>
    <t xml:space="preserve"> 5.48 km</t>
  </si>
  <si>
    <t xml:space="preserve">  2 Jeets/Taniel</t>
  </si>
  <si>
    <t xml:space="preserve"> 33 Kasari/Raidma</t>
  </si>
  <si>
    <t xml:space="preserve"> 44 Sultanjants/Oja</t>
  </si>
  <si>
    <t xml:space="preserve"> 85 Silt/Loel</t>
  </si>
  <si>
    <t>Pältre</t>
  </si>
  <si>
    <t xml:space="preserve"> 127.68 km/h</t>
  </si>
  <si>
    <t xml:space="preserve"> 126.22 km/h</t>
  </si>
  <si>
    <t xml:space="preserve"> 111.99 km/h</t>
  </si>
  <si>
    <t xml:space="preserve"> 120.56 km/h</t>
  </si>
  <si>
    <t xml:space="preserve"> 113.47 km/h</t>
  </si>
  <si>
    <t xml:space="preserve"> 108.68 km/h</t>
  </si>
  <si>
    <t xml:space="preserve"> 106.77 km/h</t>
  </si>
  <si>
    <t xml:space="preserve">  97.71 km/h</t>
  </si>
  <si>
    <t xml:space="preserve"> 6.43 km</t>
  </si>
  <si>
    <t xml:space="preserve"> 35 Vask/Tigas</t>
  </si>
  <si>
    <t xml:space="preserve"> 45 Enok/Rohtmets</t>
  </si>
  <si>
    <t>VōruLinn2</t>
  </si>
  <si>
    <t xml:space="preserve">  57.53 km/h</t>
  </si>
  <si>
    <t xml:space="preserve">  56.61 km/h</t>
  </si>
  <si>
    <t xml:space="preserve">  56.13 km/h</t>
  </si>
  <si>
    <t xml:space="preserve">  48.56 km/h</t>
  </si>
  <si>
    <t xml:space="preserve">  49.07 km/h</t>
  </si>
  <si>
    <t xml:space="preserve">  49.28 km/h</t>
  </si>
  <si>
    <t xml:space="preserve">  42.31 km/h</t>
  </si>
  <si>
    <t xml:space="preserve"> 66 Paju/Kuris</t>
  </si>
  <si>
    <t xml:space="preserve"> 91 Nuiamäe/Rego</t>
  </si>
  <si>
    <t>SS5</t>
  </si>
  <si>
    <t>Ihatsi1</t>
  </si>
  <si>
    <t>10.03 km</t>
  </si>
  <si>
    <t>SS6</t>
  </si>
  <si>
    <t>Plaani1</t>
  </si>
  <si>
    <t>11.21 km</t>
  </si>
  <si>
    <t>SS7</t>
  </si>
  <si>
    <t>Ruusmäe1</t>
  </si>
  <si>
    <t>13.69 km</t>
  </si>
  <si>
    <t>SS8</t>
  </si>
  <si>
    <t>Ihatsi2</t>
  </si>
  <si>
    <t>SS9</t>
  </si>
  <si>
    <t>Plaani2</t>
  </si>
  <si>
    <t>SS10</t>
  </si>
  <si>
    <t>Ruusmäe2</t>
  </si>
  <si>
    <t>Total 84.33 km</t>
  </si>
  <si>
    <t xml:space="preserve"> 86/14</t>
  </si>
  <si>
    <t xml:space="preserve"> 8.12,0</t>
  </si>
  <si>
    <t xml:space="preserve"> 6.22,1</t>
  </si>
  <si>
    <t>19.14,4</t>
  </si>
  <si>
    <t xml:space="preserve">  87/15</t>
  </si>
  <si>
    <t xml:space="preserve">  86/14</t>
  </si>
  <si>
    <t>+10.39,2</t>
  </si>
  <si>
    <t xml:space="preserve"> 87/8</t>
  </si>
  <si>
    <t xml:space="preserve"> 8.36,8</t>
  </si>
  <si>
    <t xml:space="preserve"> 6.33,5</t>
  </si>
  <si>
    <t>20.25,2</t>
  </si>
  <si>
    <t xml:space="preserve">  90/8</t>
  </si>
  <si>
    <t xml:space="preserve">  87/8</t>
  </si>
  <si>
    <t>+11.50,0</t>
  </si>
  <si>
    <t xml:space="preserve"> 88/15</t>
  </si>
  <si>
    <t xml:space="preserve"> 8.24,0</t>
  </si>
  <si>
    <t xml:space="preserve"> 6.34,9</t>
  </si>
  <si>
    <t>26.05,0</t>
  </si>
  <si>
    <t xml:space="preserve">  90/16</t>
  </si>
  <si>
    <t xml:space="preserve">  88/15</t>
  </si>
  <si>
    <t>+17.29,8</t>
  </si>
  <si>
    <t xml:space="preserve"> 89/16</t>
  </si>
  <si>
    <t xml:space="preserve"> 6.29,9</t>
  </si>
  <si>
    <t xml:space="preserve"> 8.05,6</t>
  </si>
  <si>
    <t>29.34,4</t>
  </si>
  <si>
    <t>+20.59,2</t>
  </si>
  <si>
    <t>TECHNICAL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</si>
  <si>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</si>
  <si>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</si>
  <si>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</si>
  <si>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</si>
  <si>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</si>
  <si>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</si>
  <si>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</si>
  <si>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</si>
  <si>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</si>
  <si>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</si>
  <si>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</si>
  <si>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</si>
  <si>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</si>
  <si>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</si>
  <si>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</si>
  <si>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</si>
  <si>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</si>
  <si>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</si>
  <si>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</si>
  <si>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</si>
  <si>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</si>
  <si>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</si>
  <si>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</si>
  <si>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</si>
  <si>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</si>
  <si>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</si>
  <si>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</si>
  <si>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</si>
  <si>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</si>
  <si>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</si>
  <si>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</si>
  <si>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</si>
  <si>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</si>
  <si>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</si>
  <si>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</si>
  <si>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</si>
  <si>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</si>
  <si>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</si>
  <si>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</si>
  <si>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</si>
  <si>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</si>
  <si>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</si>
  <si>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</si>
  <si>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</si>
  <si>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</si>
  <si>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</si>
  <si>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</si>
  <si>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</si>
  <si>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</si>
  <si>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</si>
  <si>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</si>
  <si>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</si>
  <si>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</si>
  <si>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</si>
  <si>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</si>
  <si>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</si>
  <si>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</si>
  <si>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</si>
  <si>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10:29</t>
  </si>
  <si>
    <t>10:30</t>
  </si>
  <si>
    <t>10:31</t>
  </si>
  <si>
    <t>10:32</t>
  </si>
  <si>
    <t>10:33</t>
  </si>
  <si>
    <t>10:34</t>
  </si>
  <si>
    <t>10:35</t>
  </si>
  <si>
    <t>10:36</t>
  </si>
  <si>
    <t>10:37</t>
  </si>
  <si>
    <t>10:38</t>
  </si>
  <si>
    <t>10:39</t>
  </si>
  <si>
    <t>10:40</t>
  </si>
  <si>
    <t>10:41</t>
  </si>
  <si>
    <t>10:42</t>
  </si>
  <si>
    <t>10:43</t>
  </si>
  <si>
    <t>10:44</t>
  </si>
  <si>
    <t>10:45</t>
  </si>
  <si>
    <t>10:46</t>
  </si>
  <si>
    <t>10:47</t>
  </si>
  <si>
    <t>10:50</t>
  </si>
  <si>
    <t>10:51</t>
  </si>
  <si>
    <t>10:52</t>
  </si>
  <si>
    <t>10:53</t>
  </si>
  <si>
    <t>10:54</t>
  </si>
  <si>
    <t>10:55</t>
  </si>
  <si>
    <t>10:56</t>
  </si>
  <si>
    <t>10:57</t>
  </si>
  <si>
    <t>10:58</t>
  </si>
  <si>
    <t xml:space="preserve">  49</t>
  </si>
  <si>
    <t>SS3F</t>
  </si>
  <si>
    <t>ENGINE</t>
  </si>
  <si>
    <t xml:space="preserve"> 24</t>
  </si>
  <si>
    <t>TC4A</t>
  </si>
  <si>
    <t>2 min. early</t>
  </si>
  <si>
    <t>10:59</t>
  </si>
  <si>
    <t>11:00</t>
  </si>
  <si>
    <t>11:01</t>
  </si>
  <si>
    <t>Joosep Ralf Nōgene</t>
  </si>
  <si>
    <t xml:space="preserve"> 5.22,9</t>
  </si>
  <si>
    <t xml:space="preserve"> 5.51,5</t>
  </si>
  <si>
    <t xml:space="preserve"> 6.50,4</t>
  </si>
  <si>
    <t xml:space="preserve">   2/2</t>
  </si>
  <si>
    <t xml:space="preserve"> 5.15,7</t>
  </si>
  <si>
    <t xml:space="preserve"> 5.50,7</t>
  </si>
  <si>
    <t xml:space="preserve"> 6.55,0</t>
  </si>
  <si>
    <t xml:space="preserve"> 5.16,9</t>
  </si>
  <si>
    <t xml:space="preserve"> 5.56,2</t>
  </si>
  <si>
    <t xml:space="preserve"> 7.02,4</t>
  </si>
  <si>
    <t xml:space="preserve"> 5.18,8</t>
  </si>
  <si>
    <t xml:space="preserve"> 5.54,8</t>
  </si>
  <si>
    <t xml:space="preserve"> 6.58,0</t>
  </si>
  <si>
    <t xml:space="preserve">   3/1</t>
  </si>
  <si>
    <t xml:space="preserve"> 5.24,7</t>
  </si>
  <si>
    <t xml:space="preserve"> 6.02,7</t>
  </si>
  <si>
    <t xml:space="preserve"> 7.09,1</t>
  </si>
  <si>
    <t xml:space="preserve"> 5.44,3</t>
  </si>
  <si>
    <t xml:space="preserve"> 6.25,7</t>
  </si>
  <si>
    <t xml:space="preserve"> 7.45,1</t>
  </si>
  <si>
    <t xml:space="preserve">   6/1</t>
  </si>
  <si>
    <t xml:space="preserve"> 5.13,3</t>
  </si>
  <si>
    <t xml:space="preserve"> 5.49,0</t>
  </si>
  <si>
    <t xml:space="preserve"> 6.53,2</t>
  </si>
  <si>
    <t xml:space="preserve"> 5.12,1</t>
  </si>
  <si>
    <t xml:space="preserve"> 5.44,7</t>
  </si>
  <si>
    <t xml:space="preserve"> 6.52,6</t>
  </si>
  <si>
    <t xml:space="preserve">   7/5</t>
  </si>
  <si>
    <t xml:space="preserve"> 5.16,0</t>
  </si>
  <si>
    <t xml:space="preserve"> 5.51,8</t>
  </si>
  <si>
    <t xml:space="preserve"> 7.01,4</t>
  </si>
  <si>
    <t xml:space="preserve">   5/1</t>
  </si>
  <si>
    <t xml:space="preserve"> 5.34,4</t>
  </si>
  <si>
    <t xml:space="preserve"> 6.11,8</t>
  </si>
  <si>
    <t xml:space="preserve"> 7.20,0</t>
  </si>
  <si>
    <t xml:space="preserve"> 5.32,8</t>
  </si>
  <si>
    <t xml:space="preserve"> 6.08,4</t>
  </si>
  <si>
    <t xml:space="preserve"> 7.35,1</t>
  </si>
  <si>
    <t xml:space="preserve"> 5.38,0</t>
  </si>
  <si>
    <t xml:space="preserve"> 6.12,6</t>
  </si>
  <si>
    <t xml:space="preserve"> 7.39,0</t>
  </si>
  <si>
    <t xml:space="preserve"> 5.41,5</t>
  </si>
  <si>
    <t xml:space="preserve"> 6.21,1</t>
  </si>
  <si>
    <t xml:space="preserve"> 7.36,2</t>
  </si>
  <si>
    <t xml:space="preserve">  11/5</t>
  </si>
  <si>
    <t xml:space="preserve"> 5.49,1</t>
  </si>
  <si>
    <t xml:space="preserve"> 6.24,5</t>
  </si>
  <si>
    <t xml:space="preserve"> 7.48,2</t>
  </si>
  <si>
    <t xml:space="preserve">  13/6</t>
  </si>
  <si>
    <t xml:space="preserve"> 5.48,1</t>
  </si>
  <si>
    <t xml:space="preserve"> 6.29,6</t>
  </si>
  <si>
    <t xml:space="preserve"> 7.51,9</t>
  </si>
  <si>
    <t xml:space="preserve"> 16/1</t>
  </si>
  <si>
    <t xml:space="preserve"> 5.55,7</t>
  </si>
  <si>
    <t xml:space="preserve"> 6.30,2</t>
  </si>
  <si>
    <t xml:space="preserve"> 7.57,4</t>
  </si>
  <si>
    <t xml:space="preserve"> 5.48,5</t>
  </si>
  <si>
    <t xml:space="preserve"> 7.52,6</t>
  </si>
  <si>
    <t xml:space="preserve">  21/7</t>
  </si>
  <si>
    <t xml:space="preserve"> 5.47,2</t>
  </si>
  <si>
    <t xml:space="preserve"> 6.25,9</t>
  </si>
  <si>
    <t xml:space="preserve"> 8.18,2</t>
  </si>
  <si>
    <t xml:space="preserve">  14/1</t>
  </si>
  <si>
    <t xml:space="preserve"> 6.05,4</t>
  </si>
  <si>
    <t xml:space="preserve"> 6.46,8</t>
  </si>
  <si>
    <t xml:space="preserve"> 8.03,3</t>
  </si>
  <si>
    <t xml:space="preserve">  21/4</t>
  </si>
  <si>
    <t xml:space="preserve">  20/4</t>
  </si>
  <si>
    <t xml:space="preserve"> 5.57,1</t>
  </si>
  <si>
    <t xml:space="preserve"> 6.39,4</t>
  </si>
  <si>
    <t xml:space="preserve"> 8.18,7</t>
  </si>
  <si>
    <t xml:space="preserve">  19/3</t>
  </si>
  <si>
    <t xml:space="preserve"> 6.04,1</t>
  </si>
  <si>
    <t xml:space="preserve"> 6.35,0</t>
  </si>
  <si>
    <t xml:space="preserve"> 8.08,0</t>
  </si>
  <si>
    <t xml:space="preserve"> 6.19,7</t>
  </si>
  <si>
    <t xml:space="preserve"> 7.08,4</t>
  </si>
  <si>
    <t xml:space="preserve"> 8.25,5</t>
  </si>
  <si>
    <t xml:space="preserve"> 6.27,1</t>
  </si>
  <si>
    <t xml:space="preserve"> 7.03,1</t>
  </si>
  <si>
    <t xml:space="preserve"> 8.38,6</t>
  </si>
  <si>
    <t xml:space="preserve"> 6.34,6</t>
  </si>
  <si>
    <t xml:space="preserve"> 7.15,3</t>
  </si>
  <si>
    <t xml:space="preserve"> 9.12,4</t>
  </si>
  <si>
    <t xml:space="preserve"> 7.22,3</t>
  </si>
  <si>
    <t xml:space="preserve"> 8.30,2</t>
  </si>
  <si>
    <t xml:space="preserve"> 9.32,7</t>
  </si>
  <si>
    <t xml:space="preserve">  25/8</t>
  </si>
  <si>
    <t xml:space="preserve">  15/2</t>
  </si>
  <si>
    <t xml:space="preserve">  14/7</t>
  </si>
  <si>
    <t xml:space="preserve"> 5.47,7</t>
  </si>
  <si>
    <t xml:space="preserve"> 6.36,1</t>
  </si>
  <si>
    <t xml:space="preserve">  20/2</t>
  </si>
  <si>
    <t xml:space="preserve"> 17/2</t>
  </si>
  <si>
    <t xml:space="preserve"> 5.49,7</t>
  </si>
  <si>
    <t xml:space="preserve"> 6.36,3</t>
  </si>
  <si>
    <t xml:space="preserve">  18/7</t>
  </si>
  <si>
    <t xml:space="preserve">  53/11</t>
  </si>
  <si>
    <t xml:space="preserve"> 6.00,3</t>
  </si>
  <si>
    <t xml:space="preserve"> 6.45,9</t>
  </si>
  <si>
    <t xml:space="preserve">  23/3</t>
  </si>
  <si>
    <t xml:space="preserve">  16/3</t>
  </si>
  <si>
    <t xml:space="preserve"> 22/1</t>
  </si>
  <si>
    <t xml:space="preserve"> 5.58,4</t>
  </si>
  <si>
    <t xml:space="preserve"> 6.52,8</t>
  </si>
  <si>
    <t xml:space="preserve"> 6.46,3</t>
  </si>
  <si>
    <t xml:space="preserve">  24/9</t>
  </si>
  <si>
    <t xml:space="preserve">  16/8</t>
  </si>
  <si>
    <t xml:space="preserve"> 25/4</t>
  </si>
  <si>
    <t xml:space="preserve"> 6.01,9</t>
  </si>
  <si>
    <t xml:space="preserve"> 6.48,0</t>
  </si>
  <si>
    <t xml:space="preserve">  27/5</t>
  </si>
  <si>
    <t xml:space="preserve">  26/4</t>
  </si>
  <si>
    <t xml:space="preserve"> 26/2</t>
  </si>
  <si>
    <t xml:space="preserve"> 6.04,5</t>
  </si>
  <si>
    <t xml:space="preserve"> 6.48,2</t>
  </si>
  <si>
    <t xml:space="preserve"> 5.57,2</t>
  </si>
  <si>
    <t xml:space="preserve"> 6.53,5</t>
  </si>
  <si>
    <t xml:space="preserve"> 6.05,1</t>
  </si>
  <si>
    <t xml:space="preserve"> 6.50,8</t>
  </si>
  <si>
    <t xml:space="preserve">  28/1</t>
  </si>
  <si>
    <t xml:space="preserve"> 6.13,1</t>
  </si>
  <si>
    <t xml:space="preserve"> 6.53,8</t>
  </si>
  <si>
    <t xml:space="preserve">  34/2</t>
  </si>
  <si>
    <t xml:space="preserve"> 6.06,3</t>
  </si>
  <si>
    <t xml:space="preserve"> 7.03,8</t>
  </si>
  <si>
    <t xml:space="preserve"> 33/6</t>
  </si>
  <si>
    <t xml:space="preserve"> 6.07,9</t>
  </si>
  <si>
    <t xml:space="preserve"> 7.11,1</t>
  </si>
  <si>
    <t xml:space="preserve"> 6.02,4</t>
  </si>
  <si>
    <t xml:space="preserve"> 7.15,6</t>
  </si>
  <si>
    <t xml:space="preserve"> 6.08,7</t>
  </si>
  <si>
    <t xml:space="preserve"> 6.54,4</t>
  </si>
  <si>
    <t xml:space="preserve"> 6.11,4</t>
  </si>
  <si>
    <t xml:space="preserve"> 7.01,6</t>
  </si>
  <si>
    <t xml:space="preserve">  36/3</t>
  </si>
  <si>
    <t xml:space="preserve"> 37/7</t>
  </si>
  <si>
    <t xml:space="preserve"> 6.07,7</t>
  </si>
  <si>
    <t xml:space="preserve"> 6.52,2</t>
  </si>
  <si>
    <t xml:space="preserve"> 6.06,4</t>
  </si>
  <si>
    <t xml:space="preserve"> 7.19,4</t>
  </si>
  <si>
    <t xml:space="preserve">  53/8</t>
  </si>
  <si>
    <t xml:space="preserve"> 6.12,1</t>
  </si>
  <si>
    <t xml:space="preserve"> 7.11,9</t>
  </si>
  <si>
    <t xml:space="preserve"> 6.17,8</t>
  </si>
  <si>
    <t xml:space="preserve"> 7.03,0</t>
  </si>
  <si>
    <t xml:space="preserve"> 6.15,8</t>
  </si>
  <si>
    <t xml:space="preserve"> 7.05,8</t>
  </si>
  <si>
    <t xml:space="preserve">  43/5</t>
  </si>
  <si>
    <t xml:space="preserve"> 6.09,9</t>
  </si>
  <si>
    <t xml:space="preserve"> 7.04,8</t>
  </si>
  <si>
    <t xml:space="preserve">  39/8</t>
  </si>
  <si>
    <t xml:space="preserve"> 6.20,1</t>
  </si>
  <si>
    <t xml:space="preserve"> 7.02,8</t>
  </si>
  <si>
    <t xml:space="preserve"> 6.22,4</t>
  </si>
  <si>
    <t xml:space="preserve"> 7.16,8</t>
  </si>
  <si>
    <t xml:space="preserve">  51/10</t>
  </si>
  <si>
    <t xml:space="preserve"> 6.19,5</t>
  </si>
  <si>
    <t xml:space="preserve">  46/9</t>
  </si>
  <si>
    <t xml:space="preserve"> 6.18,4</t>
  </si>
  <si>
    <t xml:space="preserve"> 7.20,5</t>
  </si>
  <si>
    <t xml:space="preserve">  54/11</t>
  </si>
  <si>
    <t xml:space="preserve"> 47/9</t>
  </si>
  <si>
    <t xml:space="preserve"> 6.22,9</t>
  </si>
  <si>
    <t xml:space="preserve"> 7.09,6</t>
  </si>
  <si>
    <t xml:space="preserve"> 6.24,2</t>
  </si>
  <si>
    <t xml:space="preserve"> 7.17,4</t>
  </si>
  <si>
    <t xml:space="preserve"> 6.23,3</t>
  </si>
  <si>
    <t xml:space="preserve"> 7.28,9</t>
  </si>
  <si>
    <t xml:space="preserve"> 6.37,2</t>
  </si>
  <si>
    <t xml:space="preserve"> 7.15,2</t>
  </si>
  <si>
    <t xml:space="preserve">  47/9</t>
  </si>
  <si>
    <t xml:space="preserve"> 6.29,7</t>
  </si>
  <si>
    <t xml:space="preserve"> 7.22,7</t>
  </si>
  <si>
    <t xml:space="preserve">  43/6</t>
  </si>
  <si>
    <t xml:space="preserve"> 6.00,6</t>
  </si>
  <si>
    <t xml:space="preserve"> 6.51,8</t>
  </si>
  <si>
    <t xml:space="preserve"> 6.35,6</t>
  </si>
  <si>
    <t xml:space="preserve"> 7.37,5</t>
  </si>
  <si>
    <t xml:space="preserve">  57/11</t>
  </si>
  <si>
    <t xml:space="preserve"> 6.37,6</t>
  </si>
  <si>
    <t xml:space="preserve"> 7.44,5</t>
  </si>
  <si>
    <t xml:space="preserve"> 5.24,4</t>
  </si>
  <si>
    <t xml:space="preserve"> 6.04,8</t>
  </si>
  <si>
    <t>WHEEL</t>
  </si>
  <si>
    <t xml:space="preserve">  20/8</t>
  </si>
  <si>
    <t xml:space="preserve">  67/1</t>
  </si>
  <si>
    <t xml:space="preserve">  32/7</t>
  </si>
  <si>
    <t xml:space="preserve">  70/13</t>
  </si>
  <si>
    <t xml:space="preserve">  68/2</t>
  </si>
  <si>
    <t xml:space="preserve">  32/11</t>
  </si>
  <si>
    <t xml:space="preserve">  29/7</t>
  </si>
  <si>
    <t xml:space="preserve">  35/2</t>
  </si>
  <si>
    <t xml:space="preserve">  23/2</t>
  </si>
  <si>
    <t xml:space="preserve">  71/4</t>
  </si>
  <si>
    <t xml:space="preserve">  33/3</t>
  </si>
  <si>
    <t xml:space="preserve">  69/3</t>
  </si>
  <si>
    <t xml:space="preserve">  24/5</t>
  </si>
  <si>
    <t xml:space="preserve">  34/7</t>
  </si>
  <si>
    <t xml:space="preserve">  36/1</t>
  </si>
  <si>
    <t xml:space="preserve">  29/1</t>
  </si>
  <si>
    <t xml:space="preserve">  42/10</t>
  </si>
  <si>
    <t xml:space="preserve">  51/11</t>
  </si>
  <si>
    <t xml:space="preserve">  43/2</t>
  </si>
  <si>
    <t xml:space="preserve">  41/9</t>
  </si>
  <si>
    <t xml:space="preserve">  31/6</t>
  </si>
  <si>
    <t xml:space="preserve">  46/3</t>
  </si>
  <si>
    <t xml:space="preserve">  49/6</t>
  </si>
  <si>
    <t xml:space="preserve">  48/5</t>
  </si>
  <si>
    <t xml:space="preserve">  44/11</t>
  </si>
  <si>
    <t xml:space="preserve">  43/8</t>
  </si>
  <si>
    <t xml:space="preserve">  54/13</t>
  </si>
  <si>
    <t xml:space="preserve">  51/12</t>
  </si>
  <si>
    <t xml:space="preserve">  50/7</t>
  </si>
  <si>
    <t xml:space="preserve">  56/10</t>
  </si>
  <si>
    <t xml:space="preserve">  60/12</t>
  </si>
  <si>
    <t xml:space="preserve">  60/5</t>
  </si>
  <si>
    <t xml:space="preserve">  58/5</t>
  </si>
  <si>
    <t xml:space="preserve">  45/6</t>
  </si>
  <si>
    <t xml:space="preserve">  72/5</t>
  </si>
  <si>
    <t xml:space="preserve"> 6.29,4</t>
  </si>
  <si>
    <t xml:space="preserve">  59/14</t>
  </si>
  <si>
    <t xml:space="preserve">  27/9</t>
  </si>
  <si>
    <t xml:space="preserve">  30/10</t>
  </si>
  <si>
    <t xml:space="preserve"> 6.43,4</t>
  </si>
  <si>
    <t xml:space="preserve"> 7.28,7</t>
  </si>
  <si>
    <t xml:space="preserve">  67/6</t>
  </si>
  <si>
    <t xml:space="preserve">  58/6</t>
  </si>
  <si>
    <t xml:space="preserve"> 6.35,4</t>
  </si>
  <si>
    <t xml:space="preserve"> 7.44,8</t>
  </si>
  <si>
    <t xml:space="preserve"> 6.45,2</t>
  </si>
  <si>
    <t xml:space="preserve"> 7.38,6</t>
  </si>
  <si>
    <t xml:space="preserve">  70/16</t>
  </si>
  <si>
    <t xml:space="preserve"> 6.44,3</t>
  </si>
  <si>
    <t xml:space="preserve"> 7.38,8</t>
  </si>
  <si>
    <t xml:space="preserve">  69/1</t>
  </si>
  <si>
    <t xml:space="preserve">  64/1</t>
  </si>
  <si>
    <t xml:space="preserve"> 6.50,9</t>
  </si>
  <si>
    <t xml:space="preserve"> 7.36,8</t>
  </si>
  <si>
    <t xml:space="preserve">  71/17</t>
  </si>
  <si>
    <t xml:space="preserve"> 7.02,2</t>
  </si>
  <si>
    <t xml:space="preserve"> 7.52,8</t>
  </si>
  <si>
    <t xml:space="preserve">  76/19</t>
  </si>
  <si>
    <t xml:space="preserve"> 6.54,1</t>
  </si>
  <si>
    <t xml:space="preserve"> 7.55,7</t>
  </si>
  <si>
    <t xml:space="preserve">  73/3</t>
  </si>
  <si>
    <t xml:space="preserve">  70/4</t>
  </si>
  <si>
    <t xml:space="preserve"> 6.53,9</t>
  </si>
  <si>
    <t xml:space="preserve"> 7.50,8</t>
  </si>
  <si>
    <t xml:space="preserve">  72/2</t>
  </si>
  <si>
    <t xml:space="preserve">  67/2</t>
  </si>
  <si>
    <t xml:space="preserve"> 7.00,7</t>
  </si>
  <si>
    <t xml:space="preserve"> 7.51,0</t>
  </si>
  <si>
    <t xml:space="preserve">  75/4</t>
  </si>
  <si>
    <t xml:space="preserve">  68/3</t>
  </si>
  <si>
    <t xml:space="preserve">  61/7</t>
  </si>
  <si>
    <t xml:space="preserve">  74/7</t>
  </si>
  <si>
    <t xml:space="preserve"> 7.12,2</t>
  </si>
  <si>
    <t xml:space="preserve"> 7.58,9</t>
  </si>
  <si>
    <t xml:space="preserve">  71/5</t>
  </si>
  <si>
    <t xml:space="preserve"> 7.07,8</t>
  </si>
  <si>
    <t xml:space="preserve"> 8.02,4</t>
  </si>
  <si>
    <t xml:space="preserve">  72/6</t>
  </si>
  <si>
    <t xml:space="preserve"> 7.08,8</t>
  </si>
  <si>
    <t xml:space="preserve"> 8.06,1</t>
  </si>
  <si>
    <t xml:space="preserve"> 7.17,3</t>
  </si>
  <si>
    <t xml:space="preserve"> 8.11,4</t>
  </si>
  <si>
    <t xml:space="preserve">  75/8</t>
  </si>
  <si>
    <t xml:space="preserve"> 7.41,0</t>
  </si>
  <si>
    <t xml:space="preserve"> 8.24,2</t>
  </si>
  <si>
    <t xml:space="preserve">  76/9</t>
  </si>
  <si>
    <t>12.07,7</t>
  </si>
  <si>
    <t xml:space="preserve"> 8.36,9</t>
  </si>
  <si>
    <t xml:space="preserve">  78/10</t>
  </si>
  <si>
    <t xml:space="preserve"> 6.02,3</t>
  </si>
  <si>
    <t xml:space="preserve"> 6.48,1</t>
  </si>
  <si>
    <t xml:space="preserve"> 6.06,5</t>
  </si>
  <si>
    <t xml:space="preserve"> 7.01,5</t>
  </si>
  <si>
    <t xml:space="preserve">  40/9</t>
  </si>
  <si>
    <t xml:space="preserve">  37/8</t>
  </si>
  <si>
    <t xml:space="preserve"> 6.43,7</t>
  </si>
  <si>
    <t xml:space="preserve"> 8.05,9</t>
  </si>
  <si>
    <t>STEERING</t>
  </si>
  <si>
    <t xml:space="preserve">  68/15</t>
  </si>
  <si>
    <t xml:space="preserve">  73/18</t>
  </si>
  <si>
    <t xml:space="preserve"> 5.43,8</t>
  </si>
  <si>
    <t>ELECTRICAL</t>
  </si>
  <si>
    <t xml:space="preserve"> 6.36,0</t>
  </si>
  <si>
    <t xml:space="preserve">  64/13</t>
  </si>
  <si>
    <t xml:space="preserve"> 6.54,2</t>
  </si>
  <si>
    <t>OFF</t>
  </si>
  <si>
    <t>BRAKES</t>
  </si>
  <si>
    <t xml:space="preserve">  33/12</t>
  </si>
  <si>
    <t>STARTER</t>
  </si>
  <si>
    <t xml:space="preserve">  27/6</t>
  </si>
  <si>
    <t>WATER IN TANK</t>
  </si>
  <si>
    <t xml:space="preserve">   9</t>
  </si>
  <si>
    <t>SS7S</t>
  </si>
  <si>
    <t xml:space="preserve">  18</t>
  </si>
  <si>
    <t>SS6F</t>
  </si>
  <si>
    <t xml:space="preserve">  23</t>
  </si>
  <si>
    <t>SS5F</t>
  </si>
  <si>
    <t xml:space="preserve">  35</t>
  </si>
  <si>
    <t>SS6S</t>
  </si>
  <si>
    <t xml:space="preserve">  41</t>
  </si>
  <si>
    <t>TC4D</t>
  </si>
  <si>
    <t xml:space="preserve">  46</t>
  </si>
  <si>
    <t xml:space="preserve">  65</t>
  </si>
  <si>
    <t>SS5S</t>
  </si>
  <si>
    <t xml:space="preserve">  71</t>
  </si>
  <si>
    <t>TC4B</t>
  </si>
  <si>
    <t xml:space="preserve">  74</t>
  </si>
  <si>
    <t xml:space="preserve">  76</t>
  </si>
  <si>
    <t xml:space="preserve">  83</t>
  </si>
  <si>
    <t xml:space="preserve">  90</t>
  </si>
  <si>
    <t xml:space="preserve">  93</t>
  </si>
  <si>
    <t xml:space="preserve">  98</t>
  </si>
  <si>
    <t>TC6</t>
  </si>
  <si>
    <t xml:space="preserve"> 23</t>
  </si>
  <si>
    <t>1 min. late</t>
  </si>
  <si>
    <t xml:space="preserve"> 0.10</t>
  </si>
  <si>
    <t xml:space="preserve"> 115.25 km/h</t>
  </si>
  <si>
    <t xml:space="preserve"> 115.69 km/h</t>
  </si>
  <si>
    <t xml:space="preserve"> 101.51 km/h</t>
  </si>
  <si>
    <t xml:space="preserve"> 113.26 km/h</t>
  </si>
  <si>
    <t xml:space="preserve"> 105.03 km/h</t>
  </si>
  <si>
    <t xml:space="preserve"> 100.75 km/h</t>
  </si>
  <si>
    <t xml:space="preserve">  98.90 km/h</t>
  </si>
  <si>
    <t xml:space="preserve">  89.31 km/h</t>
  </si>
  <si>
    <t xml:space="preserve">  3 Linnamäe/Korsia</t>
  </si>
  <si>
    <t xml:space="preserve"> 115.63 km/h</t>
  </si>
  <si>
    <t xml:space="preserve"> 117.08 km/h</t>
  </si>
  <si>
    <t xml:space="preserve"> 103.42 km/h</t>
  </si>
  <si>
    <t xml:space="preserve"> 113.74 km/h</t>
  </si>
  <si>
    <t xml:space="preserve"> 104.58 km/h</t>
  </si>
  <si>
    <t xml:space="preserve">  98.86 km/h</t>
  </si>
  <si>
    <t xml:space="preserve">  98.24 km/h</t>
  </si>
  <si>
    <t xml:space="preserve">  87.96 km/h</t>
  </si>
  <si>
    <t xml:space="preserve"> 119.27 km/h</t>
  </si>
  <si>
    <t xml:space="preserve"> 120.09 km/h</t>
  </si>
  <si>
    <t xml:space="preserve"> 103.23 km/h</t>
  </si>
  <si>
    <t xml:space="preserve"> 117.90 km/h</t>
  </si>
  <si>
    <t xml:space="preserve">  7 Jurkevicius/Paliukenas</t>
  </si>
  <si>
    <t xml:space="preserve"> 38 Niinemets/Allika</t>
  </si>
  <si>
    <t xml:space="preserve"> 5.10,3</t>
  </si>
  <si>
    <t xml:space="preserve"> 5.50,4</t>
  </si>
  <si>
    <t xml:space="preserve"> 6.55,6</t>
  </si>
  <si>
    <t>44.27,0</t>
  </si>
  <si>
    <t xml:space="preserve"> 5.18,4</t>
  </si>
  <si>
    <t xml:space="preserve"> 5.56,7</t>
  </si>
  <si>
    <t xml:space="preserve"> 6.52,7</t>
  </si>
  <si>
    <t>44.40,5</t>
  </si>
  <si>
    <t>+ 0.13,5</t>
  </si>
  <si>
    <t xml:space="preserve"> 5.19,5</t>
  </si>
  <si>
    <t xml:space="preserve"> 5.58,2</t>
  </si>
  <si>
    <t xml:space="preserve"> 6.56,4</t>
  </si>
  <si>
    <t>45.08,6</t>
  </si>
  <si>
    <t>+ 0.41,6</t>
  </si>
  <si>
    <t xml:space="preserve"> 5.23,3</t>
  </si>
  <si>
    <t xml:space="preserve"> 6.00,9</t>
  </si>
  <si>
    <t xml:space="preserve"> 7.06,7</t>
  </si>
  <si>
    <t>45.38,9</t>
  </si>
  <si>
    <t>+ 1.11,9</t>
  </si>
  <si>
    <t xml:space="preserve">  5/1</t>
  </si>
  <si>
    <t xml:space="preserve"> 5.27,0</t>
  </si>
  <si>
    <t xml:space="preserve"> 6.04,9</t>
  </si>
  <si>
    <t xml:space="preserve"> 7.05,9</t>
  </si>
  <si>
    <t>45.47,6</t>
  </si>
  <si>
    <t>+ 1.20,6</t>
  </si>
  <si>
    <t xml:space="preserve">  6/2</t>
  </si>
  <si>
    <t xml:space="preserve"> 5.33,3</t>
  </si>
  <si>
    <t xml:space="preserve"> 6.14,3</t>
  </si>
  <si>
    <t xml:space="preserve"> 7.14,7</t>
  </si>
  <si>
    <t>46.35,3</t>
  </si>
  <si>
    <t xml:space="preserve">   8/3</t>
  </si>
  <si>
    <t xml:space="preserve">   7/2</t>
  </si>
  <si>
    <t>+ 2.08,3</t>
  </si>
  <si>
    <t xml:space="preserve">  7/3</t>
  </si>
  <si>
    <t xml:space="preserve"> 5.30,5</t>
  </si>
  <si>
    <t xml:space="preserve"> 6.17,7</t>
  </si>
  <si>
    <t>47.35,2</t>
  </si>
  <si>
    <t>+ 3.08,2</t>
  </si>
  <si>
    <t xml:space="preserve">  8/4</t>
  </si>
  <si>
    <t xml:space="preserve"> 5.31,3</t>
  </si>
  <si>
    <t xml:space="preserve"> 6.09,6</t>
  </si>
  <si>
    <t xml:space="preserve"> 7.25,8</t>
  </si>
  <si>
    <t>47.56,8</t>
  </si>
  <si>
    <t xml:space="preserve">   9/4</t>
  </si>
  <si>
    <t>+ 3.29,8</t>
  </si>
  <si>
    <t xml:space="preserve">  9/4</t>
  </si>
  <si>
    <t xml:space="preserve"> 6.18,1</t>
  </si>
  <si>
    <t xml:space="preserve"> 7.24,4</t>
  </si>
  <si>
    <t>47.58,4</t>
  </si>
  <si>
    <t>+ 3.31,4</t>
  </si>
  <si>
    <t xml:space="preserve"> 10/5</t>
  </si>
  <si>
    <t xml:space="preserve"> 5.36,6</t>
  </si>
  <si>
    <t xml:space="preserve"> 6.24,1</t>
  </si>
  <si>
    <t xml:space="preserve"> 7.34,1</t>
  </si>
  <si>
    <t>48.41,6</t>
  </si>
  <si>
    <t xml:space="preserve">  10/5</t>
  </si>
  <si>
    <t>+ 4.14,6</t>
  </si>
  <si>
    <t xml:space="preserve"> 11/2</t>
  </si>
  <si>
    <t xml:space="preserve"> 5.40,0</t>
  </si>
  <si>
    <t xml:space="preserve"> 6.27,6</t>
  </si>
  <si>
    <t xml:space="preserve"> 7.32,8</t>
  </si>
  <si>
    <t>48.48,7</t>
  </si>
  <si>
    <t>+ 4.21,7</t>
  </si>
  <si>
    <t xml:space="preserve"> 12/6</t>
  </si>
  <si>
    <t xml:space="preserve"> 5.54,4</t>
  </si>
  <si>
    <t xml:space="preserve"> 6.35,7</t>
  </si>
  <si>
    <t xml:space="preserve"> 7.42,4</t>
  </si>
  <si>
    <t>49.42,5</t>
  </si>
  <si>
    <t>+ 5.15,5</t>
  </si>
  <si>
    <t xml:space="preserve"> 5.40,8</t>
  </si>
  <si>
    <t xml:space="preserve"> 6.29,1</t>
  </si>
  <si>
    <t xml:space="preserve"> 7.34,5</t>
  </si>
  <si>
    <t>49.48,7</t>
  </si>
  <si>
    <t>+ 5.21,7</t>
  </si>
  <si>
    <t xml:space="preserve"> 14/7</t>
  </si>
  <si>
    <t xml:space="preserve"> 5.54,2</t>
  </si>
  <si>
    <t xml:space="preserve"> 6.39,7</t>
  </si>
  <si>
    <t xml:space="preserve"> 7.48,5</t>
  </si>
  <si>
    <t>50.01,2</t>
  </si>
  <si>
    <t>+ 5.34,2</t>
  </si>
  <si>
    <t xml:space="preserve">  23/8</t>
  </si>
  <si>
    <t xml:space="preserve"> 15/1</t>
  </si>
  <si>
    <t xml:space="preserve"> 6.33,3</t>
  </si>
  <si>
    <t xml:space="preserve"> 7.44,6</t>
  </si>
  <si>
    <t>50.04,0</t>
  </si>
  <si>
    <t>+ 5.37,0</t>
  </si>
  <si>
    <t xml:space="preserve"> 5.51,9</t>
  </si>
  <si>
    <t xml:space="preserve"> 7.47,1</t>
  </si>
  <si>
    <t>50.08,6</t>
  </si>
  <si>
    <t xml:space="preserve">  13/1</t>
  </si>
  <si>
    <t>+ 5.41,6</t>
  </si>
  <si>
    <t xml:space="preserve"> 5.57,9</t>
  </si>
  <si>
    <t xml:space="preserve"> 6.30,8</t>
  </si>
  <si>
    <t xml:space="preserve"> 7.46,3</t>
  </si>
  <si>
    <t>50.22,3</t>
  </si>
  <si>
    <t>+ 5.55,3</t>
  </si>
  <si>
    <t xml:space="preserve"> 18/3</t>
  </si>
  <si>
    <t xml:space="preserve"> 6.45,0</t>
  </si>
  <si>
    <t xml:space="preserve"> 7.45,7</t>
  </si>
  <si>
    <t>50.42,0</t>
  </si>
  <si>
    <t xml:space="preserve">  24/3</t>
  </si>
  <si>
    <t>+ 6.15,0</t>
  </si>
  <si>
    <t xml:space="preserve"> 19/8</t>
  </si>
  <si>
    <t xml:space="preserve"> 6.32,9</t>
  </si>
  <si>
    <t xml:space="preserve"> 7.48,3</t>
  </si>
  <si>
    <t>51.00,9</t>
  </si>
  <si>
    <t>+ 6.33,9</t>
  </si>
  <si>
    <t xml:space="preserve"> 5.56,9</t>
  </si>
  <si>
    <t xml:space="preserve"> 6.32,5</t>
  </si>
  <si>
    <t xml:space="preserve"> 7.50,3</t>
  </si>
  <si>
    <t>51.05,8</t>
  </si>
  <si>
    <t xml:space="preserve">  24/4</t>
  </si>
  <si>
    <t>+ 6.38,8</t>
  </si>
  <si>
    <t xml:space="preserve"> 6.00,2</t>
  </si>
  <si>
    <t xml:space="preserve"> 6.36,8</t>
  </si>
  <si>
    <t xml:space="preserve"> 7.49,8</t>
  </si>
  <si>
    <t>51.07,5</t>
  </si>
  <si>
    <t>+ 6.40,5</t>
  </si>
  <si>
    <t xml:space="preserve"> 5.56,8</t>
  </si>
  <si>
    <t xml:space="preserve"> 6.36,4</t>
  </si>
  <si>
    <t xml:space="preserve"> 7.55,1</t>
  </si>
  <si>
    <t>51.08,6</t>
  </si>
  <si>
    <t xml:space="preserve">  19/1</t>
  </si>
  <si>
    <t>+ 6.41,6</t>
  </si>
  <si>
    <t xml:space="preserve"> 6.38,6</t>
  </si>
  <si>
    <t xml:space="preserve"> 7.47,6</t>
  </si>
  <si>
    <t>51.11,0</t>
  </si>
  <si>
    <t>+ 6.44,0</t>
  </si>
  <si>
    <t xml:space="preserve"> 7.47,4</t>
  </si>
  <si>
    <t>51.24,3</t>
  </si>
  <si>
    <t xml:space="preserve">  18/3</t>
  </si>
  <si>
    <t>+ 6.57,3</t>
  </si>
  <si>
    <t xml:space="preserve"> 5.58,1</t>
  </si>
  <si>
    <t xml:space="preserve"> 6.57,7</t>
  </si>
  <si>
    <t xml:space="preserve"> 7.54,6</t>
  </si>
  <si>
    <t>51.35,0</t>
  </si>
  <si>
    <t>+ 7.08,0</t>
  </si>
  <si>
    <t xml:space="preserve"> 6.05,7</t>
  </si>
  <si>
    <t xml:space="preserve"> 8.13,1</t>
  </si>
  <si>
    <t>52.17,1</t>
  </si>
  <si>
    <t>+ 7.50,1</t>
  </si>
  <si>
    <t xml:space="preserve"> 6.08,3</t>
  </si>
  <si>
    <t xml:space="preserve"> 6.58,7</t>
  </si>
  <si>
    <t xml:space="preserve"> 8.07,5</t>
  </si>
  <si>
    <t>52.28,1</t>
  </si>
  <si>
    <t xml:space="preserve">  28/4</t>
  </si>
  <si>
    <t>+ 8.01,1</t>
  </si>
  <si>
    <t xml:space="preserve"> 6.10,3</t>
  </si>
  <si>
    <t xml:space="preserve"> 6.52,9</t>
  </si>
  <si>
    <t>52.35,8</t>
  </si>
  <si>
    <t xml:space="preserve">  30/7</t>
  </si>
  <si>
    <t>+ 8.08,8</t>
  </si>
  <si>
    <t xml:space="preserve"> 6.05,5</t>
  </si>
  <si>
    <t xml:space="preserve"> 7.05,4</t>
  </si>
  <si>
    <t xml:space="preserve"> 8.17,4</t>
  </si>
  <si>
    <t>54.06,0</t>
  </si>
  <si>
    <t xml:space="preserve">  30/9</t>
  </si>
  <si>
    <t>+ 9.39,0</t>
  </si>
  <si>
    <t xml:space="preserve"> 30/5</t>
  </si>
  <si>
    <t xml:space="preserve"> 6.19,0</t>
  </si>
  <si>
    <t xml:space="preserve"> 8.24,1</t>
  </si>
  <si>
    <t>54.08,2</t>
  </si>
  <si>
    <t xml:space="preserve">  32/6</t>
  </si>
  <si>
    <t>+ 9.41,2</t>
  </si>
  <si>
    <t xml:space="preserve"> 31/6</t>
  </si>
  <si>
    <t xml:space="preserve"> 6.24,3</t>
  </si>
  <si>
    <t xml:space="preserve"> 7.13,8</t>
  </si>
  <si>
    <t xml:space="preserve"> 8.22,6</t>
  </si>
  <si>
    <t>54.57,1</t>
  </si>
  <si>
    <t xml:space="preserve">  31/5</t>
  </si>
  <si>
    <t>+10.30,1</t>
  </si>
  <si>
    <t xml:space="preserve"> 7.33,4</t>
  </si>
  <si>
    <t xml:space="preserve"> 9.13,9</t>
  </si>
  <si>
    <t>58.10,7</t>
  </si>
  <si>
    <t>+13.43,7</t>
  </si>
  <si>
    <t xml:space="preserve"> 6.47,0</t>
  </si>
  <si>
    <t>19.13,8</t>
  </si>
  <si>
    <t xml:space="preserve"> 0.50</t>
  </si>
  <si>
    <t xml:space="preserve"> 1:04.00,0</t>
  </si>
  <si>
    <t xml:space="preserve">  26/1</t>
  </si>
  <si>
    <t>+19.33,0</t>
  </si>
  <si>
    <t xml:space="preserve"> 5.17,7</t>
  </si>
  <si>
    <t>53.46,9</t>
  </si>
  <si>
    <t xml:space="preserve"> 7.03,6</t>
  </si>
  <si>
    <t xml:space="preserve"> 6.00</t>
  </si>
  <si>
    <t xml:space="preserve"> 1:38.59,1</t>
  </si>
  <si>
    <t>+54.32,1</t>
  </si>
  <si>
    <t xml:space="preserve">  2</t>
  </si>
  <si>
    <t>TC10</t>
  </si>
  <si>
    <t>36 min. late</t>
  </si>
  <si>
    <t xml:space="preserve"> 59</t>
  </si>
  <si>
    <t>TC10A</t>
  </si>
  <si>
    <t>5 min. late</t>
  </si>
  <si>
    <t xml:space="preserve">  22/7</t>
  </si>
  <si>
    <t xml:space="preserve"> 23/3</t>
  </si>
  <si>
    <t xml:space="preserve"> 5.54,9</t>
  </si>
  <si>
    <t xml:space="preserve"> 7.45,3</t>
  </si>
  <si>
    <t>51.09,8</t>
  </si>
  <si>
    <t xml:space="preserve">  20/5</t>
  </si>
  <si>
    <t>+ 6.42,8</t>
  </si>
  <si>
    <t xml:space="preserve"> 24/4</t>
  </si>
  <si>
    <t xml:space="preserve">  21/2</t>
  </si>
  <si>
    <t xml:space="preserve">  44/9</t>
  </si>
  <si>
    <t xml:space="preserve"> 6.02,8</t>
  </si>
  <si>
    <t xml:space="preserve"> 6.43,9</t>
  </si>
  <si>
    <t xml:space="preserve"> 7.58,0</t>
  </si>
  <si>
    <t>51.44,5</t>
  </si>
  <si>
    <t>+ 7.17,5</t>
  </si>
  <si>
    <t xml:space="preserve"> 28/3</t>
  </si>
  <si>
    <t xml:space="preserve"> 6.05,9</t>
  </si>
  <si>
    <t xml:space="preserve"> 6.49,5</t>
  </si>
  <si>
    <t xml:space="preserve"> 8.02,6</t>
  </si>
  <si>
    <t>52.16,6</t>
  </si>
  <si>
    <t xml:space="preserve">  32/3</t>
  </si>
  <si>
    <t>+ 7.49,6</t>
  </si>
  <si>
    <t xml:space="preserve"> 29/4</t>
  </si>
  <si>
    <t xml:space="preserve">  28/2</t>
  </si>
  <si>
    <t xml:space="preserve"> 6.06,8</t>
  </si>
  <si>
    <t xml:space="preserve"> 6.46,5</t>
  </si>
  <si>
    <t xml:space="preserve"> 8.08,1</t>
  </si>
  <si>
    <t>52.24,5</t>
  </si>
  <si>
    <t xml:space="preserve">  29/6</t>
  </si>
  <si>
    <t>+ 7.57,5</t>
  </si>
  <si>
    <t xml:space="preserve">  35/7</t>
  </si>
  <si>
    <t xml:space="preserve"> 32/2</t>
  </si>
  <si>
    <t xml:space="preserve"> 6.08,0</t>
  </si>
  <si>
    <t xml:space="preserve"> 6.49,4</t>
  </si>
  <si>
    <t xml:space="preserve"> 8.20,5</t>
  </si>
  <si>
    <t>52.33,8</t>
  </si>
  <si>
    <t xml:space="preserve">  31/3</t>
  </si>
  <si>
    <t>+ 8.06,8</t>
  </si>
  <si>
    <t xml:space="preserve">  37/6</t>
  </si>
  <si>
    <t xml:space="preserve"> 34/3</t>
  </si>
  <si>
    <t xml:space="preserve"> 6.10,0</t>
  </si>
  <si>
    <t xml:space="preserve"> 6.51,9</t>
  </si>
  <si>
    <t xml:space="preserve"> 8.14,3</t>
  </si>
  <si>
    <t>52.46,2</t>
  </si>
  <si>
    <t>+ 8.19,2</t>
  </si>
  <si>
    <t xml:space="preserve"> 35/5</t>
  </si>
  <si>
    <t xml:space="preserve"> 8.16,4</t>
  </si>
  <si>
    <t>53.01,6</t>
  </si>
  <si>
    <t xml:space="preserve">  35/4</t>
  </si>
  <si>
    <t xml:space="preserve">  36/5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</si>
</sst>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8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Arial"/>
      <family val="2"/>
    </font>
    <font>
      <sz val="9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i/>
      <sz val="9"/>
      <name val="Calibri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1" applyNumberFormat="0" applyAlignment="0" applyProtection="0"/>
    <xf numFmtId="0" fontId="70" fillId="20" borderId="0" applyNumberFormat="0" applyBorder="0" applyAlignment="0" applyProtection="0"/>
    <xf numFmtId="0" fontId="71" fillId="21" borderId="0" applyNumberFormat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22" borderId="3" applyNumberFormat="0" applyAlignment="0" applyProtection="0"/>
    <xf numFmtId="0" fontId="11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0" fillId="23" borderId="5" applyNumberFormat="0" applyFont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19" borderId="9" applyNumberFormat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49" fontId="3" fillId="32" borderId="12" xfId="0" applyNumberFormat="1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8" fillId="33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4" borderId="17" xfId="0" applyFont="1" applyFill="1" applyBorder="1" applyAlignment="1">
      <alignment/>
    </xf>
    <xf numFmtId="49" fontId="3" fillId="4" borderId="18" xfId="0" applyNumberFormat="1" applyFont="1" applyFill="1" applyBorder="1" applyAlignment="1">
      <alignment horizontal="left" indent="1"/>
    </xf>
    <xf numFmtId="0" fontId="3" fillId="4" borderId="18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49" fontId="2" fillId="34" borderId="19" xfId="0" applyNumberFormat="1" applyFont="1" applyFill="1" applyBorder="1" applyAlignment="1">
      <alignment horizontal="right"/>
    </xf>
    <xf numFmtId="49" fontId="12" fillId="34" borderId="0" xfId="0" applyNumberFormat="1" applyFont="1" applyFill="1" applyAlignment="1">
      <alignment/>
    </xf>
    <xf numFmtId="49" fontId="13" fillId="3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4" borderId="14" xfId="0" applyNumberFormat="1" applyFont="1" applyFill="1" applyBorder="1" applyAlignment="1">
      <alignment horizontal="left" indent="1"/>
    </xf>
    <xf numFmtId="49" fontId="14" fillId="34" borderId="16" xfId="0" applyNumberFormat="1" applyFont="1" applyFill="1" applyBorder="1" applyAlignment="1">
      <alignment horizontal="right" indent="1"/>
    </xf>
    <xf numFmtId="49" fontId="14" fillId="34" borderId="18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quotePrefix="1">
      <alignment horizontal="right"/>
    </xf>
    <xf numFmtId="0" fontId="2" fillId="34" borderId="0" xfId="0" applyNumberFormat="1" applyFont="1" applyFill="1" applyBorder="1" applyAlignment="1">
      <alignment horizontal="right"/>
    </xf>
    <xf numFmtId="49" fontId="14" fillId="34" borderId="16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/>
    </xf>
    <xf numFmtId="49" fontId="14" fillId="34" borderId="20" xfId="0" applyNumberFormat="1" applyFont="1" applyFill="1" applyBorder="1" applyAlignment="1">
      <alignment horizontal="right"/>
    </xf>
    <xf numFmtId="49" fontId="14" fillId="34" borderId="20" xfId="0" applyNumberFormat="1" applyFont="1" applyFill="1" applyBorder="1" applyAlignment="1">
      <alignment/>
    </xf>
    <xf numFmtId="49" fontId="15" fillId="34" borderId="17" xfId="0" applyNumberFormat="1" applyFont="1" applyFill="1" applyBorder="1" applyAlignment="1">
      <alignment horizontal="left" indent="1"/>
    </xf>
    <xf numFmtId="49" fontId="16" fillId="34" borderId="18" xfId="0" applyNumberFormat="1" applyFont="1" applyFill="1" applyBorder="1" applyAlignment="1">
      <alignment horizontal="right" indent="1"/>
    </xf>
    <xf numFmtId="0" fontId="14" fillId="34" borderId="12" xfId="0" applyNumberFormat="1" applyFont="1" applyFill="1" applyBorder="1" applyAlignment="1">
      <alignment horizontal="right"/>
    </xf>
    <xf numFmtId="49" fontId="0" fillId="34" borderId="0" xfId="0" applyNumberFormat="1" applyFill="1" applyBorder="1" applyAlignment="1">
      <alignment/>
    </xf>
    <xf numFmtId="0" fontId="0" fillId="34" borderId="0" xfId="0" applyNumberForma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5" borderId="11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8" fillId="34" borderId="15" xfId="0" applyFont="1" applyFill="1" applyBorder="1" applyAlignment="1" quotePrefix="1">
      <alignment horizontal="right" vertical="center"/>
    </xf>
    <xf numFmtId="0" fontId="20" fillId="34" borderId="0" xfId="0" applyNumberFormat="1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34" borderId="0" xfId="0" applyNumberFormat="1" applyFill="1" applyAlignment="1">
      <alignment/>
    </xf>
    <xf numFmtId="49" fontId="24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49" fontId="25" fillId="4" borderId="19" xfId="0" applyNumberFormat="1" applyFont="1" applyFill="1" applyBorder="1" applyAlignment="1">
      <alignment horizontal="center"/>
    </xf>
    <xf numFmtId="49" fontId="25" fillId="4" borderId="15" xfId="0" applyNumberFormat="1" applyFont="1" applyFill="1" applyBorder="1" applyAlignment="1">
      <alignment horizontal="center"/>
    </xf>
    <xf numFmtId="0" fontId="25" fillId="4" borderId="11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1" xfId="0" applyNumberFormat="1" applyFont="1" applyFill="1" applyBorder="1" applyAlignment="1">
      <alignment horizontal="center"/>
    </xf>
    <xf numFmtId="49" fontId="15" fillId="34" borderId="20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0" fontId="26" fillId="34" borderId="0" xfId="0" applyFont="1" applyFill="1" applyAlignment="1">
      <alignment/>
    </xf>
    <xf numFmtId="0" fontId="27" fillId="35" borderId="12" xfId="0" applyFont="1" applyFill="1" applyBorder="1" applyAlignment="1">
      <alignment/>
    </xf>
    <xf numFmtId="0" fontId="27" fillId="35" borderId="12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left"/>
    </xf>
    <xf numFmtId="49" fontId="27" fillId="35" borderId="12" xfId="0" applyNumberFormat="1" applyFont="1" applyFill="1" applyBorder="1" applyAlignment="1">
      <alignment horizontal="left"/>
    </xf>
    <xf numFmtId="0" fontId="29" fillId="34" borderId="11" xfId="0" applyNumberFormat="1" applyFont="1" applyFill="1" applyBorder="1" applyAlignment="1">
      <alignment horizontal="right"/>
    </xf>
    <xf numFmtId="0" fontId="29" fillId="34" borderId="10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8" fillId="4" borderId="11" xfId="0" applyFont="1" applyFill="1" applyBorder="1" applyAlignment="1">
      <alignment horizontal="right"/>
    </xf>
    <xf numFmtId="0" fontId="28" fillId="4" borderId="10" xfId="0" applyFont="1" applyFill="1" applyBorder="1" applyAlignment="1">
      <alignment horizontal="center"/>
    </xf>
    <xf numFmtId="0" fontId="28" fillId="4" borderId="10" xfId="0" applyFont="1" applyFill="1" applyBorder="1" applyAlignment="1">
      <alignment/>
    </xf>
    <xf numFmtId="49" fontId="28" fillId="4" borderId="10" xfId="0" applyNumberFormat="1" applyFont="1" applyFill="1" applyBorder="1" applyAlignment="1">
      <alignment horizontal="center"/>
    </xf>
    <xf numFmtId="0" fontId="28" fillId="4" borderId="10" xfId="0" applyFont="1" applyFill="1" applyBorder="1" applyAlignment="1">
      <alignment horizontal="left"/>
    </xf>
    <xf numFmtId="0" fontId="28" fillId="4" borderId="19" xfId="0" applyFont="1" applyFill="1" applyBorder="1" applyAlignment="1">
      <alignment horizontal="right"/>
    </xf>
    <xf numFmtId="49" fontId="7" fillId="3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9" fillId="34" borderId="11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32" borderId="16" xfId="0" applyFont="1" applyFill="1" applyBorder="1" applyAlignment="1">
      <alignment vertical="center"/>
    </xf>
    <xf numFmtId="0" fontId="22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3" fillId="34" borderId="0" xfId="0" applyNumberFormat="1" applyFont="1" applyFill="1" applyAlignment="1">
      <alignment horizontal="right"/>
    </xf>
    <xf numFmtId="0" fontId="22" fillId="34" borderId="0" xfId="0" applyFont="1" applyFill="1" applyAlignment="1">
      <alignment horizontal="center"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10" xfId="0" applyNumberFormat="1" applyFont="1" applyFill="1" applyBorder="1" applyAlignment="1">
      <alignment horizontal="right" vertical="center"/>
    </xf>
    <xf numFmtId="49" fontId="31" fillId="33" borderId="0" xfId="0" applyNumberFormat="1" applyFont="1" applyFill="1" applyAlignment="1">
      <alignment horizontal="right"/>
    </xf>
    <xf numFmtId="49" fontId="31" fillId="33" borderId="0" xfId="0" applyNumberFormat="1" applyFont="1" applyFill="1" applyAlignment="1">
      <alignment horizontal="center"/>
    </xf>
    <xf numFmtId="49" fontId="31" fillId="33" borderId="0" xfId="0" applyNumberFormat="1" applyFont="1" applyFill="1" applyAlignment="1">
      <alignment/>
    </xf>
    <xf numFmtId="49" fontId="31" fillId="33" borderId="0" xfId="0" applyNumberFormat="1" applyFont="1" applyFill="1" applyAlignment="1">
      <alignment horizontal="left"/>
    </xf>
    <xf numFmtId="49" fontId="33" fillId="33" borderId="0" xfId="0" applyNumberFormat="1" applyFont="1" applyFill="1" applyAlignment="1">
      <alignment horizontal="right"/>
    </xf>
    <xf numFmtId="49" fontId="33" fillId="33" borderId="0" xfId="0" applyNumberFormat="1" applyFont="1" applyFill="1" applyAlignment="1">
      <alignment horizontal="center"/>
    </xf>
    <xf numFmtId="49" fontId="33" fillId="33" borderId="0" xfId="0" applyNumberFormat="1" applyFont="1" applyFill="1" applyAlignment="1">
      <alignment/>
    </xf>
    <xf numFmtId="49" fontId="33" fillId="33" borderId="0" xfId="0" applyNumberFormat="1" applyFont="1" applyFill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49" fontId="31" fillId="4" borderId="0" xfId="0" applyNumberFormat="1" applyFont="1" applyFill="1" applyAlignment="1">
      <alignment horizontal="right"/>
    </xf>
    <xf numFmtId="49" fontId="31" fillId="4" borderId="0" xfId="0" applyNumberFormat="1" applyFont="1" applyFill="1" applyAlignment="1">
      <alignment horizontal="center"/>
    </xf>
    <xf numFmtId="49" fontId="31" fillId="4" borderId="0" xfId="0" applyNumberFormat="1" applyFont="1" applyFill="1" applyAlignment="1">
      <alignment/>
    </xf>
    <xf numFmtId="49" fontId="31" fillId="4" borderId="0" xfId="0" applyNumberFormat="1" applyFont="1" applyFill="1" applyAlignment="1">
      <alignment horizontal="left"/>
    </xf>
    <xf numFmtId="49" fontId="33" fillId="4" borderId="0" xfId="0" applyNumberFormat="1" applyFont="1" applyFill="1" applyAlignment="1">
      <alignment horizontal="right"/>
    </xf>
    <xf numFmtId="49" fontId="33" fillId="4" borderId="0" xfId="0" applyNumberFormat="1" applyFont="1" applyFill="1" applyAlignment="1">
      <alignment horizontal="center"/>
    </xf>
    <xf numFmtId="49" fontId="33" fillId="4" borderId="0" xfId="0" applyNumberFormat="1" applyFont="1" applyFill="1" applyAlignment="1">
      <alignment/>
    </xf>
    <xf numFmtId="49" fontId="33" fillId="4" borderId="0" xfId="0" applyNumberFormat="1" applyFont="1" applyFill="1" applyAlignment="1">
      <alignment horizontal="left"/>
    </xf>
    <xf numFmtId="0" fontId="35" fillId="0" borderId="0" xfId="0" applyFont="1" applyAlignment="1" quotePrefix="1">
      <alignment horizontal="left"/>
    </xf>
    <xf numFmtId="0" fontId="16" fillId="34" borderId="0" xfId="0" applyFont="1" applyFill="1" applyAlignment="1">
      <alignment/>
    </xf>
    <xf numFmtId="0" fontId="25" fillId="4" borderId="12" xfId="0" applyFont="1" applyFill="1" applyBorder="1" applyAlignment="1">
      <alignment horizontal="right"/>
    </xf>
    <xf numFmtId="0" fontId="16" fillId="4" borderId="20" xfId="0" applyFont="1" applyFill="1" applyBorder="1" applyAlignment="1">
      <alignment/>
    </xf>
    <xf numFmtId="0" fontId="26" fillId="34" borderId="0" xfId="0" applyFont="1" applyFill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34" fillId="4" borderId="10" xfId="0" applyFont="1" applyFill="1" applyBorder="1" applyAlignment="1">
      <alignment horizontal="right"/>
    </xf>
    <xf numFmtId="0" fontId="26" fillId="0" borderId="0" xfId="0" applyFont="1" applyAlignment="1">
      <alignment/>
    </xf>
    <xf numFmtId="49" fontId="1" fillId="34" borderId="0" xfId="0" applyNumberFormat="1" applyFont="1" applyFill="1" applyAlignment="1">
      <alignment horizontal="center"/>
    </xf>
    <xf numFmtId="49" fontId="19" fillId="34" borderId="0" xfId="0" applyNumberFormat="1" applyFont="1" applyFill="1" applyAlignment="1">
      <alignment horizontal="center"/>
    </xf>
    <xf numFmtId="49" fontId="22" fillId="0" borderId="11" xfId="0" applyNumberFormat="1" applyFont="1" applyFill="1" applyBorder="1" applyAlignment="1">
      <alignment horizontal="right" vertical="center"/>
    </xf>
    <xf numFmtId="49" fontId="34" fillId="0" borderId="0" xfId="0" applyNumberFormat="1" applyFont="1" applyAlignment="1">
      <alignment horizontal="right"/>
    </xf>
    <xf numFmtId="49" fontId="2" fillId="33" borderId="22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26" fillId="34" borderId="0" xfId="0" applyFont="1" applyFill="1" applyAlignment="1">
      <alignment horizontal="right"/>
    </xf>
    <xf numFmtId="0" fontId="0" fillId="34" borderId="0" xfId="0" applyFill="1" applyAlignment="1">
      <alignment horizontal="left"/>
    </xf>
    <xf numFmtId="0" fontId="4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33" fillId="34" borderId="0" xfId="0" applyFont="1" applyFill="1" applyAlignment="1">
      <alignment horizontal="right"/>
    </xf>
    <xf numFmtId="0" fontId="22" fillId="34" borderId="0" xfId="0" applyFont="1" applyFill="1" applyAlignment="1">
      <alignment/>
    </xf>
    <xf numFmtId="0" fontId="30" fillId="34" borderId="0" xfId="0" applyFont="1" applyFill="1" applyAlignment="1">
      <alignment horizontal="left"/>
    </xf>
    <xf numFmtId="49" fontId="28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7" fillId="34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49" fontId="14" fillId="34" borderId="13" xfId="0" applyNumberFormat="1" applyFont="1" applyFill="1" applyBorder="1" applyAlignment="1">
      <alignment horizontal="left" indent="1"/>
    </xf>
    <xf numFmtId="49" fontId="14" fillId="34" borderId="14" xfId="0" applyNumberFormat="1" applyFont="1" applyFill="1" applyBorder="1" applyAlignment="1">
      <alignment horizontal="right" indent="1"/>
    </xf>
    <xf numFmtId="49" fontId="14" fillId="34" borderId="21" xfId="0" applyNumberFormat="1" applyFont="1" applyFill="1" applyBorder="1" applyAlignment="1">
      <alignment horizontal="left" indent="1"/>
    </xf>
    <xf numFmtId="49" fontId="25" fillId="34" borderId="17" xfId="0" applyNumberFormat="1" applyFont="1" applyFill="1" applyBorder="1" applyAlignment="1">
      <alignment horizontal="right" indent="1"/>
    </xf>
    <xf numFmtId="49" fontId="2" fillId="0" borderId="0" xfId="0" applyNumberFormat="1" applyFont="1" applyAlignment="1">
      <alignment horizontal="center"/>
    </xf>
    <xf numFmtId="49" fontId="38" fillId="34" borderId="0" xfId="0" applyNumberFormat="1" applyFont="1" applyFill="1" applyAlignment="1">
      <alignment horizontal="right"/>
    </xf>
    <xf numFmtId="0" fontId="17" fillId="35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34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8" fillId="34" borderId="15" xfId="0" applyFont="1" applyFill="1" applyBorder="1" applyAlignment="1">
      <alignment horizontal="right" vertical="center"/>
    </xf>
    <xf numFmtId="0" fontId="32" fillId="34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1" fontId="31" fillId="34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29" fillId="0" borderId="0" xfId="0" applyFont="1" applyAlignment="1">
      <alignment/>
    </xf>
    <xf numFmtId="0" fontId="32" fillId="34" borderId="0" xfId="0" applyFont="1" applyFill="1" applyAlignment="1">
      <alignment/>
    </xf>
    <xf numFmtId="0" fontId="40" fillId="34" borderId="0" xfId="0" applyNumberFormat="1" applyFont="1" applyFill="1" applyAlignment="1">
      <alignment horizontal="left"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2" fillId="34" borderId="0" xfId="0" applyFont="1" applyFill="1" applyAlignment="1">
      <alignment horizontal="left"/>
    </xf>
    <xf numFmtId="0" fontId="41" fillId="33" borderId="0" xfId="0" applyNumberFormat="1" applyFont="1" applyFill="1" applyAlignment="1">
      <alignment horizontal="right"/>
    </xf>
    <xf numFmtId="0" fontId="42" fillId="33" borderId="0" xfId="0" applyNumberFormat="1" applyFont="1" applyFill="1" applyAlignment="1">
      <alignment horizontal="left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39" fillId="4" borderId="0" xfId="0" applyFont="1" applyFill="1" applyAlignment="1">
      <alignment/>
    </xf>
    <xf numFmtId="0" fontId="29" fillId="4" borderId="0" xfId="0" applyFont="1" applyFill="1" applyAlignment="1">
      <alignment/>
    </xf>
    <xf numFmtId="1" fontId="43" fillId="4" borderId="0" xfId="0" applyNumberFormat="1" applyFont="1" applyFill="1" applyAlignment="1">
      <alignment horizontal="center"/>
    </xf>
    <xf numFmtId="0" fontId="22" fillId="4" borderId="0" xfId="0" applyFont="1" applyFill="1" applyAlignment="1">
      <alignment/>
    </xf>
    <xf numFmtId="1" fontId="22" fillId="4" borderId="0" xfId="0" applyNumberFormat="1" applyFont="1" applyFill="1" applyAlignment="1">
      <alignment horizontal="center"/>
    </xf>
    <xf numFmtId="1" fontId="31" fillId="34" borderId="0" xfId="0" applyNumberFormat="1" applyFont="1" applyFill="1" applyAlignment="1" quotePrefix="1">
      <alignment horizontal="center"/>
    </xf>
    <xf numFmtId="0" fontId="32" fillId="0" borderId="0" xfId="0" applyFont="1" applyAlignment="1">
      <alignment/>
    </xf>
    <xf numFmtId="0" fontId="23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center"/>
    </xf>
    <xf numFmtId="0" fontId="29" fillId="34" borderId="10" xfId="0" applyNumberFormat="1" applyFont="1" applyFill="1" applyBorder="1" applyAlignment="1">
      <alignment horizontal="right"/>
    </xf>
    <xf numFmtId="0" fontId="27" fillId="35" borderId="10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left"/>
    </xf>
    <xf numFmtId="49" fontId="27" fillId="35" borderId="10" xfId="0" applyNumberFormat="1" applyFont="1" applyFill="1" applyBorder="1" applyAlignment="1">
      <alignment horizontal="left"/>
    </xf>
    <xf numFmtId="0" fontId="27" fillId="35" borderId="10" xfId="0" applyFont="1" applyFill="1" applyBorder="1" applyAlignment="1">
      <alignment/>
    </xf>
    <xf numFmtId="0" fontId="27" fillId="35" borderId="11" xfId="0" applyFont="1" applyFill="1" applyBorder="1" applyAlignment="1">
      <alignment horizontal="right"/>
    </xf>
    <xf numFmtId="0" fontId="27" fillId="35" borderId="10" xfId="0" applyFont="1" applyFill="1" applyBorder="1" applyAlignment="1">
      <alignment horizontal="right"/>
    </xf>
    <xf numFmtId="2" fontId="28" fillId="35" borderId="19" xfId="0" applyNumberFormat="1" applyFont="1" applyFill="1" applyBorder="1" applyAlignment="1">
      <alignment horizontal="right"/>
    </xf>
    <xf numFmtId="2" fontId="28" fillId="34" borderId="19" xfId="0" applyNumberFormat="1" applyFont="1" applyFill="1" applyBorder="1" applyAlignment="1">
      <alignment horizontal="right"/>
    </xf>
    <xf numFmtId="2" fontId="28" fillId="35" borderId="14" xfId="0" applyNumberFormat="1" applyFont="1" applyFill="1" applyBorder="1" applyAlignment="1">
      <alignment horizontal="right"/>
    </xf>
    <xf numFmtId="1" fontId="44" fillId="33" borderId="0" xfId="0" applyNumberFormat="1" applyFont="1" applyFill="1" applyAlignment="1">
      <alignment horizont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7" fillId="35" borderId="13" xfId="0" applyFont="1" applyFill="1" applyBorder="1" applyAlignment="1">
      <alignment horizontal="right"/>
    </xf>
    <xf numFmtId="0" fontId="27" fillId="35" borderId="12" xfId="0" applyFont="1" applyFill="1" applyBorder="1" applyAlignment="1">
      <alignment horizontal="right"/>
    </xf>
    <xf numFmtId="49" fontId="18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7" fillId="34" borderId="10" xfId="0" applyNumberFormat="1" applyFont="1" applyFill="1" applyBorder="1" applyAlignment="1">
      <alignment horizontal="center" vertical="center"/>
    </xf>
    <xf numFmtId="49" fontId="9" fillId="36" borderId="11" xfId="0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45" fillId="34" borderId="0" xfId="0" applyNumberFormat="1" applyFont="1" applyFill="1" applyBorder="1" applyAlignment="1" quotePrefix="1">
      <alignment horizontal="right"/>
    </xf>
    <xf numFmtId="0" fontId="45" fillId="34" borderId="0" xfId="0" applyNumberFormat="1" applyFont="1" applyFill="1" applyBorder="1" applyAlignment="1">
      <alignment horizontal="right"/>
    </xf>
    <xf numFmtId="0" fontId="31" fillId="34" borderId="0" xfId="0" applyNumberFormat="1" applyFont="1" applyFill="1" applyAlignment="1">
      <alignment horizontal="right"/>
    </xf>
    <xf numFmtId="2" fontId="34" fillId="35" borderId="19" xfId="0" applyNumberFormat="1" applyFont="1" applyFill="1" applyBorder="1" applyAlignment="1">
      <alignment horizontal="right"/>
    </xf>
    <xf numFmtId="2" fontId="34" fillId="34" borderId="19" xfId="0" applyNumberFormat="1" applyFont="1" applyFill="1" applyBorder="1" applyAlignment="1">
      <alignment horizontal="right"/>
    </xf>
    <xf numFmtId="0" fontId="26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0" fontId="3" fillId="32" borderId="22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15" fillId="34" borderId="23" xfId="0" applyNumberFormat="1" applyFont="1" applyFill="1" applyBorder="1" applyAlignment="1">
      <alignment horizontal="left" indent="1"/>
    </xf>
    <xf numFmtId="49" fontId="16" fillId="34" borderId="22" xfId="0" applyNumberFormat="1" applyFont="1" applyFill="1" applyBorder="1" applyAlignment="1">
      <alignment horizontal="right" indent="1"/>
    </xf>
    <xf numFmtId="49" fontId="18" fillId="0" borderId="0" xfId="0" applyNumberFormat="1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49" fontId="15" fillId="33" borderId="1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2" fontId="46" fillId="34" borderId="19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" fontId="49" fillId="34" borderId="19" xfId="0" applyNumberFormat="1" applyFont="1" applyFill="1" applyBorder="1" applyAlignment="1">
      <alignment horizontal="right"/>
    </xf>
    <xf numFmtId="0" fontId="45" fillId="0" borderId="0" xfId="0" applyNumberFormat="1" applyFont="1" applyAlignment="1">
      <alignment horizontal="right"/>
    </xf>
    <xf numFmtId="49" fontId="19" fillId="34" borderId="0" xfId="0" applyNumberFormat="1" applyFont="1" applyFill="1" applyAlignment="1">
      <alignment horizontal="center" vertical="center"/>
    </xf>
    <xf numFmtId="0" fontId="19" fillId="34" borderId="0" xfId="0" applyNumberFormat="1" applyFont="1" applyFill="1" applyAlignment="1">
      <alignment horizontal="center" vertical="center"/>
    </xf>
    <xf numFmtId="0" fontId="25" fillId="4" borderId="11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7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/>
    </xf>
    <xf numFmtId="49" fontId="7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49" fontId="18" fillId="34" borderId="0" xfId="0" applyNumberFormat="1" applyFont="1" applyFill="1" applyAlignment="1">
      <alignment horizontal="center"/>
    </xf>
    <xf numFmtId="0" fontId="17" fillId="34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7" fillId="34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0" fontId="39" fillId="33" borderId="0" xfId="0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421875" style="58" customWidth="1"/>
    <col min="2" max="2" width="5.140625" style="64" customWidth="1"/>
    <col min="3" max="3" width="8.421875" style="65" customWidth="1"/>
    <col min="4" max="4" width="21.421875" style="56" bestFit="1" customWidth="1"/>
    <col min="5" max="5" width="21.57421875" style="56" bestFit="1" customWidth="1"/>
    <col min="6" max="6" width="10.8515625" style="56" customWidth="1"/>
    <col min="7" max="7" width="34.421875" style="56" customWidth="1"/>
    <col min="8" max="8" width="24.140625" style="56" customWidth="1"/>
    <col min="9" max="16384" width="9.140625" style="56" customWidth="1"/>
  </cols>
  <sheetData>
    <row r="1" spans="1:9" ht="14.25" customHeight="1">
      <c r="A1" s="278" t="s">
        <v>649</v>
      </c>
      <c r="B1" s="278"/>
      <c r="C1" s="278"/>
      <c r="D1" s="278"/>
      <c r="E1" s="278"/>
      <c r="F1" s="278"/>
      <c r="G1" s="278"/>
      <c r="H1" s="206" t="s">
        <v>807</v>
      </c>
      <c r="I1" s="247" t="s">
        <v>808</v>
      </c>
    </row>
    <row r="2" spans="1:9" ht="13.5" customHeight="1">
      <c r="A2" s="278" t="s">
        <v>650</v>
      </c>
      <c r="B2" s="278"/>
      <c r="C2" s="278"/>
      <c r="D2" s="278"/>
      <c r="E2" s="278"/>
      <c r="F2" s="278"/>
      <c r="G2" s="278"/>
      <c r="H2" s="206" t="s">
        <v>481</v>
      </c>
      <c r="I2" s="247" t="s">
        <v>653</v>
      </c>
    </row>
    <row r="3" spans="1:9" ht="13.5" customHeight="1">
      <c r="A3" s="278" t="s">
        <v>651</v>
      </c>
      <c r="B3" s="278"/>
      <c r="C3" s="278"/>
      <c r="D3" s="278"/>
      <c r="E3" s="278"/>
      <c r="F3" s="278"/>
      <c r="G3" s="278"/>
      <c r="H3" s="66" t="s">
        <v>333</v>
      </c>
      <c r="I3" s="247" t="s">
        <v>806</v>
      </c>
    </row>
    <row r="4" spans="1:9" ht="13.5" customHeight="1">
      <c r="A4" s="57"/>
      <c r="B4" s="53"/>
      <c r="C4" s="54"/>
      <c r="D4" s="55"/>
      <c r="E4" s="55"/>
      <c r="F4" s="55"/>
      <c r="G4" s="55"/>
      <c r="H4" s="206" t="s">
        <v>482</v>
      </c>
      <c r="I4" s="247" t="s">
        <v>805</v>
      </c>
    </row>
    <row r="5" spans="1:9" ht="13.5" customHeight="1">
      <c r="A5" s="55"/>
      <c r="B5" s="55"/>
      <c r="C5" s="55"/>
      <c r="D5" s="55"/>
      <c r="E5" s="55"/>
      <c r="F5" s="55"/>
      <c r="G5" s="55"/>
      <c r="H5" s="66" t="s">
        <v>312</v>
      </c>
      <c r="I5" s="247" t="s">
        <v>640</v>
      </c>
    </row>
    <row r="6" spans="1:9" ht="13.5" customHeight="1">
      <c r="A6" s="57"/>
      <c r="B6" s="67" t="s">
        <v>274</v>
      </c>
      <c r="C6" s="68"/>
      <c r="D6" s="69"/>
      <c r="E6" s="55"/>
      <c r="F6" s="55"/>
      <c r="G6" s="55"/>
      <c r="H6" s="66" t="s">
        <v>313</v>
      </c>
      <c r="I6" s="247" t="s">
        <v>652</v>
      </c>
    </row>
    <row r="7" spans="2:9" ht="12.75">
      <c r="B7" s="59" t="s">
        <v>275</v>
      </c>
      <c r="C7" s="60" t="s">
        <v>276</v>
      </c>
      <c r="D7" s="61" t="s">
        <v>277</v>
      </c>
      <c r="E7" s="62" t="s">
        <v>278</v>
      </c>
      <c r="F7" s="60"/>
      <c r="G7" s="61" t="s">
        <v>279</v>
      </c>
      <c r="H7" s="61" t="s">
        <v>280</v>
      </c>
      <c r="I7" s="63" t="s">
        <v>281</v>
      </c>
    </row>
    <row r="8" spans="1:10" ht="15" customHeight="1">
      <c r="A8" s="164" t="s">
        <v>315</v>
      </c>
      <c r="B8" s="73">
        <v>1</v>
      </c>
      <c r="C8" s="74" t="s">
        <v>334</v>
      </c>
      <c r="D8" s="75" t="s">
        <v>269</v>
      </c>
      <c r="E8" s="75" t="s">
        <v>641</v>
      </c>
      <c r="F8" s="74" t="s">
        <v>308</v>
      </c>
      <c r="G8" s="75" t="s">
        <v>311</v>
      </c>
      <c r="H8" s="75" t="s">
        <v>270</v>
      </c>
      <c r="I8" s="76" t="s">
        <v>639</v>
      </c>
      <c r="J8" s="243"/>
    </row>
    <row r="9" spans="1:10" ht="15.75" customHeight="1">
      <c r="A9" s="164" t="s">
        <v>316</v>
      </c>
      <c r="B9" s="73">
        <v>2</v>
      </c>
      <c r="C9" s="74" t="s">
        <v>335</v>
      </c>
      <c r="D9" s="75" t="s">
        <v>491</v>
      </c>
      <c r="E9" s="75" t="s">
        <v>405</v>
      </c>
      <c r="F9" s="74" t="s">
        <v>308</v>
      </c>
      <c r="G9" s="75" t="s">
        <v>330</v>
      </c>
      <c r="H9" s="75" t="s">
        <v>654</v>
      </c>
      <c r="I9" s="76" t="s">
        <v>655</v>
      </c>
      <c r="J9" s="244"/>
    </row>
    <row r="10" spans="1:10" ht="15" customHeight="1">
      <c r="A10" s="164" t="s">
        <v>317</v>
      </c>
      <c r="B10" s="73">
        <v>3</v>
      </c>
      <c r="C10" s="74" t="s">
        <v>335</v>
      </c>
      <c r="D10" s="75" t="s">
        <v>656</v>
      </c>
      <c r="E10" s="75" t="s">
        <v>657</v>
      </c>
      <c r="F10" s="74" t="s">
        <v>658</v>
      </c>
      <c r="G10" s="75" t="s">
        <v>309</v>
      </c>
      <c r="H10" s="75" t="s">
        <v>659</v>
      </c>
      <c r="I10" s="76" t="s">
        <v>660</v>
      </c>
      <c r="J10" s="244"/>
    </row>
    <row r="11" spans="1:10" ht="15" customHeight="1">
      <c r="A11" s="164" t="s">
        <v>318</v>
      </c>
      <c r="B11" s="73">
        <v>4</v>
      </c>
      <c r="C11" s="74" t="s">
        <v>335</v>
      </c>
      <c r="D11" s="75" t="s">
        <v>314</v>
      </c>
      <c r="E11" s="75" t="s">
        <v>661</v>
      </c>
      <c r="F11" s="74" t="s">
        <v>308</v>
      </c>
      <c r="G11" s="75" t="s">
        <v>311</v>
      </c>
      <c r="H11" s="75" t="s">
        <v>662</v>
      </c>
      <c r="I11" s="76" t="s">
        <v>638</v>
      </c>
      <c r="J11" s="244"/>
    </row>
    <row r="12" spans="1:10" ht="15" customHeight="1">
      <c r="A12" s="164" t="s">
        <v>319</v>
      </c>
      <c r="B12" s="73">
        <v>5</v>
      </c>
      <c r="C12" s="74" t="s">
        <v>335</v>
      </c>
      <c r="D12" s="75" t="s">
        <v>340</v>
      </c>
      <c r="E12" s="75" t="s">
        <v>478</v>
      </c>
      <c r="F12" s="74" t="s">
        <v>479</v>
      </c>
      <c r="G12" s="75" t="s">
        <v>341</v>
      </c>
      <c r="H12" s="75" t="s">
        <v>495</v>
      </c>
      <c r="I12" s="76" t="s">
        <v>663</v>
      </c>
      <c r="J12" s="244"/>
    </row>
    <row r="13" spans="1:10" ht="15" customHeight="1">
      <c r="A13" s="164" t="s">
        <v>320</v>
      </c>
      <c r="B13" s="73">
        <v>7</v>
      </c>
      <c r="C13" s="74" t="s">
        <v>335</v>
      </c>
      <c r="D13" s="75" t="s">
        <v>664</v>
      </c>
      <c r="E13" s="75" t="s">
        <v>665</v>
      </c>
      <c r="F13" s="74" t="s">
        <v>666</v>
      </c>
      <c r="G13" s="75" t="s">
        <v>667</v>
      </c>
      <c r="H13" s="75" t="s">
        <v>654</v>
      </c>
      <c r="I13" s="76" t="s">
        <v>668</v>
      </c>
      <c r="J13" s="244"/>
    </row>
    <row r="14" spans="1:10" ht="15" customHeight="1">
      <c r="A14" s="164" t="s">
        <v>321</v>
      </c>
      <c r="B14" s="73">
        <v>8</v>
      </c>
      <c r="C14" s="74" t="s">
        <v>359</v>
      </c>
      <c r="D14" s="75" t="s">
        <v>360</v>
      </c>
      <c r="E14" s="75" t="s">
        <v>361</v>
      </c>
      <c r="F14" s="74" t="s">
        <v>308</v>
      </c>
      <c r="G14" s="75" t="s">
        <v>362</v>
      </c>
      <c r="H14" s="75" t="s">
        <v>363</v>
      </c>
      <c r="I14" s="76" t="s">
        <v>634</v>
      </c>
      <c r="J14" s="244"/>
    </row>
    <row r="15" spans="1:10" ht="15" customHeight="1">
      <c r="A15" s="164" t="s">
        <v>322</v>
      </c>
      <c r="B15" s="73">
        <v>9</v>
      </c>
      <c r="C15" s="74" t="s">
        <v>359</v>
      </c>
      <c r="D15" s="75" t="s">
        <v>669</v>
      </c>
      <c r="E15" s="75" t="s">
        <v>670</v>
      </c>
      <c r="F15" s="74" t="s">
        <v>536</v>
      </c>
      <c r="G15" s="75" t="s">
        <v>671</v>
      </c>
      <c r="H15" s="75" t="s">
        <v>367</v>
      </c>
      <c r="I15" s="76" t="s">
        <v>672</v>
      </c>
      <c r="J15" s="244"/>
    </row>
    <row r="16" spans="1:10" ht="15" customHeight="1">
      <c r="A16" s="164" t="s">
        <v>323</v>
      </c>
      <c r="B16" s="73">
        <v>10</v>
      </c>
      <c r="C16" s="74" t="s">
        <v>359</v>
      </c>
      <c r="D16" s="75" t="s">
        <v>673</v>
      </c>
      <c r="E16" s="75" t="s">
        <v>674</v>
      </c>
      <c r="F16" s="74" t="s">
        <v>308</v>
      </c>
      <c r="G16" s="75" t="s">
        <v>369</v>
      </c>
      <c r="H16" s="75" t="s">
        <v>367</v>
      </c>
      <c r="I16" s="76" t="s">
        <v>675</v>
      </c>
      <c r="J16" s="244"/>
    </row>
    <row r="17" spans="1:10" ht="15" customHeight="1">
      <c r="A17" s="164" t="s">
        <v>324</v>
      </c>
      <c r="B17" s="73">
        <v>11</v>
      </c>
      <c r="C17" s="74" t="s">
        <v>334</v>
      </c>
      <c r="D17" s="75" t="s">
        <v>345</v>
      </c>
      <c r="E17" s="75" t="s">
        <v>346</v>
      </c>
      <c r="F17" s="74" t="s">
        <v>338</v>
      </c>
      <c r="G17" s="75" t="s">
        <v>336</v>
      </c>
      <c r="H17" s="75" t="s">
        <v>347</v>
      </c>
      <c r="I17" s="76" t="s">
        <v>676</v>
      </c>
      <c r="J17" s="244"/>
    </row>
    <row r="18" spans="1:10" ht="15" customHeight="1">
      <c r="A18" s="164" t="s">
        <v>325</v>
      </c>
      <c r="B18" s="73">
        <v>12</v>
      </c>
      <c r="C18" s="74" t="s">
        <v>359</v>
      </c>
      <c r="D18" s="75" t="s">
        <v>677</v>
      </c>
      <c r="E18" s="75" t="s">
        <v>678</v>
      </c>
      <c r="F18" s="74" t="s">
        <v>308</v>
      </c>
      <c r="G18" s="75" t="s">
        <v>337</v>
      </c>
      <c r="H18" s="75" t="s">
        <v>679</v>
      </c>
      <c r="I18" s="76" t="s">
        <v>490</v>
      </c>
      <c r="J18" s="244"/>
    </row>
    <row r="19" spans="1:10" ht="15" customHeight="1">
      <c r="A19" s="164" t="s">
        <v>326</v>
      </c>
      <c r="B19" s="73">
        <v>43</v>
      </c>
      <c r="C19" s="74" t="s">
        <v>334</v>
      </c>
      <c r="D19" s="75" t="s">
        <v>724</v>
      </c>
      <c r="E19" s="75" t="s">
        <v>725</v>
      </c>
      <c r="F19" s="74" t="s">
        <v>479</v>
      </c>
      <c r="G19" s="75" t="s">
        <v>726</v>
      </c>
      <c r="H19" s="75" t="s">
        <v>347</v>
      </c>
      <c r="I19" s="76" t="s">
        <v>492</v>
      </c>
      <c r="J19" s="244"/>
    </row>
    <row r="20" spans="1:10" ht="15" customHeight="1">
      <c r="A20" s="164" t="s">
        <v>327</v>
      </c>
      <c r="B20" s="73">
        <v>15</v>
      </c>
      <c r="C20" s="74" t="s">
        <v>359</v>
      </c>
      <c r="D20" s="75" t="s">
        <v>374</v>
      </c>
      <c r="E20" s="75" t="s">
        <v>642</v>
      </c>
      <c r="F20" s="74" t="s">
        <v>308</v>
      </c>
      <c r="G20" s="75" t="s">
        <v>362</v>
      </c>
      <c r="H20" s="75" t="s">
        <v>367</v>
      </c>
      <c r="I20" s="76" t="s">
        <v>493</v>
      </c>
      <c r="J20" s="244"/>
    </row>
    <row r="21" spans="1:10" ht="15" customHeight="1">
      <c r="A21" s="164" t="s">
        <v>328</v>
      </c>
      <c r="B21" s="73">
        <v>16</v>
      </c>
      <c r="C21" s="74" t="s">
        <v>359</v>
      </c>
      <c r="D21" s="75" t="s">
        <v>680</v>
      </c>
      <c r="E21" s="75" t="s">
        <v>681</v>
      </c>
      <c r="F21" s="74" t="s">
        <v>308</v>
      </c>
      <c r="G21" s="75" t="s">
        <v>309</v>
      </c>
      <c r="H21" s="75" t="s">
        <v>682</v>
      </c>
      <c r="I21" s="76" t="s">
        <v>494</v>
      </c>
      <c r="J21" s="244"/>
    </row>
    <row r="22" spans="1:10" ht="15" customHeight="1">
      <c r="A22" s="164" t="s">
        <v>339</v>
      </c>
      <c r="B22" s="73">
        <v>17</v>
      </c>
      <c r="C22" s="74" t="s">
        <v>335</v>
      </c>
      <c r="D22" s="75" t="s">
        <v>683</v>
      </c>
      <c r="E22" s="75" t="s">
        <v>684</v>
      </c>
      <c r="F22" s="74" t="s">
        <v>308</v>
      </c>
      <c r="G22" s="75" t="s">
        <v>685</v>
      </c>
      <c r="H22" s="75" t="s">
        <v>686</v>
      </c>
      <c r="I22" s="76" t="s">
        <v>496</v>
      </c>
      <c r="J22" s="244"/>
    </row>
    <row r="23" spans="1:10" ht="15" customHeight="1">
      <c r="A23" s="164" t="s">
        <v>342</v>
      </c>
      <c r="B23" s="73">
        <v>18</v>
      </c>
      <c r="C23" s="74" t="s">
        <v>335</v>
      </c>
      <c r="D23" s="75" t="s">
        <v>687</v>
      </c>
      <c r="E23" s="75" t="s">
        <v>688</v>
      </c>
      <c r="F23" s="74" t="s">
        <v>338</v>
      </c>
      <c r="G23" s="75" t="s">
        <v>689</v>
      </c>
      <c r="H23" s="75" t="s">
        <v>690</v>
      </c>
      <c r="I23" s="76" t="s">
        <v>497</v>
      </c>
      <c r="J23" s="244"/>
    </row>
    <row r="24" spans="1:10" ht="15" customHeight="1">
      <c r="A24" s="164" t="s">
        <v>343</v>
      </c>
      <c r="B24" s="73">
        <v>20</v>
      </c>
      <c r="C24" s="74" t="s">
        <v>335</v>
      </c>
      <c r="D24" s="75" t="s">
        <v>692</v>
      </c>
      <c r="E24" s="75" t="s">
        <v>693</v>
      </c>
      <c r="F24" s="74" t="s">
        <v>694</v>
      </c>
      <c r="G24" s="75" t="s">
        <v>695</v>
      </c>
      <c r="H24" s="75" t="s">
        <v>690</v>
      </c>
      <c r="I24" s="76" t="s">
        <v>498</v>
      </c>
      <c r="J24" s="244"/>
    </row>
    <row r="25" spans="1:10" ht="15" customHeight="1">
      <c r="A25" s="164" t="s">
        <v>344</v>
      </c>
      <c r="B25" s="73">
        <v>21</v>
      </c>
      <c r="C25" s="74" t="s">
        <v>359</v>
      </c>
      <c r="D25" s="75" t="s">
        <v>696</v>
      </c>
      <c r="E25" s="75" t="s">
        <v>822</v>
      </c>
      <c r="F25" s="74" t="s">
        <v>536</v>
      </c>
      <c r="G25" s="75" t="s">
        <v>362</v>
      </c>
      <c r="H25" s="75" t="s">
        <v>679</v>
      </c>
      <c r="I25" s="76" t="s">
        <v>499</v>
      </c>
      <c r="J25" s="244"/>
    </row>
    <row r="26" spans="1:10" ht="15" customHeight="1">
      <c r="A26" s="164" t="s">
        <v>348</v>
      </c>
      <c r="B26" s="73">
        <v>22</v>
      </c>
      <c r="C26" s="74" t="s">
        <v>359</v>
      </c>
      <c r="D26" s="75" t="s">
        <v>376</v>
      </c>
      <c r="E26" s="75" t="s">
        <v>377</v>
      </c>
      <c r="F26" s="74" t="s">
        <v>308</v>
      </c>
      <c r="G26" s="75" t="s">
        <v>369</v>
      </c>
      <c r="H26" s="75" t="s">
        <v>367</v>
      </c>
      <c r="I26" s="76" t="s">
        <v>500</v>
      </c>
      <c r="J26" s="244"/>
    </row>
    <row r="27" spans="1:10" ht="15" customHeight="1">
      <c r="A27" s="164" t="s">
        <v>352</v>
      </c>
      <c r="B27" s="73">
        <v>23</v>
      </c>
      <c r="C27" s="74" t="s">
        <v>359</v>
      </c>
      <c r="D27" s="75" t="s">
        <v>697</v>
      </c>
      <c r="E27" s="75" t="s">
        <v>698</v>
      </c>
      <c r="F27" s="74" t="s">
        <v>308</v>
      </c>
      <c r="G27" s="75" t="s">
        <v>699</v>
      </c>
      <c r="H27" s="75" t="s">
        <v>700</v>
      </c>
      <c r="I27" s="76" t="s">
        <v>501</v>
      </c>
      <c r="J27" s="244"/>
    </row>
    <row r="28" spans="1:10" ht="15" customHeight="1">
      <c r="A28" s="164" t="s">
        <v>355</v>
      </c>
      <c r="B28" s="73">
        <v>97</v>
      </c>
      <c r="C28" s="74" t="s">
        <v>335</v>
      </c>
      <c r="D28" s="75" t="s">
        <v>798</v>
      </c>
      <c r="E28" s="75" t="s">
        <v>799</v>
      </c>
      <c r="F28" s="74" t="s">
        <v>800</v>
      </c>
      <c r="G28" s="75" t="s">
        <v>801</v>
      </c>
      <c r="H28" s="75" t="s">
        <v>802</v>
      </c>
      <c r="I28" s="76" t="s">
        <v>502</v>
      </c>
      <c r="J28" s="244"/>
    </row>
    <row r="29" spans="1:10" ht="15" customHeight="1">
      <c r="A29" s="164" t="s">
        <v>356</v>
      </c>
      <c r="B29" s="73">
        <v>24</v>
      </c>
      <c r="C29" s="74" t="s">
        <v>359</v>
      </c>
      <c r="D29" s="75" t="s">
        <v>701</v>
      </c>
      <c r="E29" s="75" t="s">
        <v>702</v>
      </c>
      <c r="F29" s="74" t="s">
        <v>536</v>
      </c>
      <c r="G29" s="75" t="s">
        <v>827</v>
      </c>
      <c r="H29" s="75" t="s">
        <v>703</v>
      </c>
      <c r="I29" s="76" t="s">
        <v>503</v>
      </c>
      <c r="J29" s="244"/>
    </row>
    <row r="30" spans="1:10" ht="15" customHeight="1">
      <c r="A30" s="164" t="s">
        <v>358</v>
      </c>
      <c r="B30" s="73">
        <v>98</v>
      </c>
      <c r="C30" s="74" t="s">
        <v>359</v>
      </c>
      <c r="D30" s="75" t="s">
        <v>803</v>
      </c>
      <c r="E30" s="75" t="s">
        <v>804</v>
      </c>
      <c r="F30" s="74" t="s">
        <v>308</v>
      </c>
      <c r="G30" s="75" t="s">
        <v>309</v>
      </c>
      <c r="H30" s="75" t="s">
        <v>682</v>
      </c>
      <c r="I30" s="76" t="s">
        <v>504</v>
      </c>
      <c r="J30" s="244"/>
    </row>
    <row r="31" spans="1:10" ht="15" customHeight="1">
      <c r="A31" s="164" t="s">
        <v>364</v>
      </c>
      <c r="B31" s="73">
        <v>25</v>
      </c>
      <c r="C31" s="74" t="s">
        <v>349</v>
      </c>
      <c r="D31" s="75" t="s">
        <v>427</v>
      </c>
      <c r="E31" s="75" t="s">
        <v>506</v>
      </c>
      <c r="F31" s="74" t="s">
        <v>308</v>
      </c>
      <c r="G31" s="75" t="s">
        <v>417</v>
      </c>
      <c r="H31" s="75" t="s">
        <v>507</v>
      </c>
      <c r="I31" s="76" t="s">
        <v>505</v>
      </c>
      <c r="J31" s="244"/>
    </row>
    <row r="32" spans="1:10" ht="15" customHeight="1">
      <c r="A32" s="164" t="s">
        <v>365</v>
      </c>
      <c r="B32" s="73">
        <v>26</v>
      </c>
      <c r="C32" s="74" t="s">
        <v>349</v>
      </c>
      <c r="D32" s="75" t="s">
        <v>704</v>
      </c>
      <c r="E32" s="75" t="s">
        <v>705</v>
      </c>
      <c r="F32" s="74" t="s">
        <v>706</v>
      </c>
      <c r="G32" s="75" t="s">
        <v>823</v>
      </c>
      <c r="H32" s="75" t="s">
        <v>507</v>
      </c>
      <c r="I32" s="76" t="s">
        <v>710</v>
      </c>
      <c r="J32" s="244"/>
    </row>
    <row r="33" spans="1:10" ht="15" customHeight="1">
      <c r="A33" s="164" t="s">
        <v>366</v>
      </c>
      <c r="B33" s="73">
        <v>28</v>
      </c>
      <c r="C33" s="74" t="s">
        <v>349</v>
      </c>
      <c r="D33" s="75" t="s">
        <v>707</v>
      </c>
      <c r="E33" s="75" t="s">
        <v>828</v>
      </c>
      <c r="F33" s="74" t="s">
        <v>708</v>
      </c>
      <c r="G33" s="75" t="s">
        <v>824</v>
      </c>
      <c r="H33" s="75" t="s">
        <v>709</v>
      </c>
      <c r="I33" s="76" t="s">
        <v>716</v>
      </c>
      <c r="J33" s="244"/>
    </row>
    <row r="34" spans="1:10" ht="15" customHeight="1">
      <c r="A34" s="164" t="s">
        <v>368</v>
      </c>
      <c r="B34" s="73">
        <v>29</v>
      </c>
      <c r="C34" s="74" t="s">
        <v>349</v>
      </c>
      <c r="D34" s="75" t="s">
        <v>711</v>
      </c>
      <c r="E34" s="75" t="s">
        <v>712</v>
      </c>
      <c r="F34" s="74" t="s">
        <v>713</v>
      </c>
      <c r="G34" s="75" t="s">
        <v>714</v>
      </c>
      <c r="H34" s="75" t="s">
        <v>715</v>
      </c>
      <c r="I34" s="76" t="s">
        <v>508</v>
      </c>
      <c r="J34" s="244"/>
    </row>
    <row r="35" spans="1:10" ht="15" customHeight="1">
      <c r="A35" s="164" t="s">
        <v>370</v>
      </c>
      <c r="B35" s="73">
        <v>30</v>
      </c>
      <c r="C35" s="74" t="s">
        <v>349</v>
      </c>
      <c r="D35" s="75" t="s">
        <v>353</v>
      </c>
      <c r="E35" s="75" t="s">
        <v>354</v>
      </c>
      <c r="F35" s="74" t="s">
        <v>308</v>
      </c>
      <c r="G35" s="75" t="s">
        <v>309</v>
      </c>
      <c r="H35" s="75" t="s">
        <v>351</v>
      </c>
      <c r="I35" s="76" t="s">
        <v>509</v>
      </c>
      <c r="J35" s="244"/>
    </row>
    <row r="36" spans="1:10" ht="15" customHeight="1">
      <c r="A36" s="164" t="s">
        <v>371</v>
      </c>
      <c r="B36" s="73">
        <v>31</v>
      </c>
      <c r="C36" s="74" t="s">
        <v>349</v>
      </c>
      <c r="D36" s="75" t="s">
        <v>350</v>
      </c>
      <c r="E36" s="75" t="s">
        <v>331</v>
      </c>
      <c r="F36" s="74" t="s">
        <v>308</v>
      </c>
      <c r="G36" s="75" t="s">
        <v>332</v>
      </c>
      <c r="H36" s="75" t="s">
        <v>351</v>
      </c>
      <c r="I36" s="76" t="s">
        <v>510</v>
      </c>
      <c r="J36" s="244"/>
    </row>
    <row r="37" spans="1:10" ht="15" customHeight="1">
      <c r="A37" s="164" t="s">
        <v>372</v>
      </c>
      <c r="B37" s="73">
        <v>32</v>
      </c>
      <c r="C37" s="74" t="s">
        <v>349</v>
      </c>
      <c r="D37" s="75" t="s">
        <v>717</v>
      </c>
      <c r="E37" s="75" t="s">
        <v>718</v>
      </c>
      <c r="F37" s="74" t="s">
        <v>338</v>
      </c>
      <c r="G37" s="75" t="s">
        <v>719</v>
      </c>
      <c r="H37" s="75" t="s">
        <v>720</v>
      </c>
      <c r="I37" s="76" t="s">
        <v>514</v>
      </c>
      <c r="J37" s="244"/>
    </row>
    <row r="38" spans="1:10" ht="15" customHeight="1">
      <c r="A38" s="164" t="s">
        <v>373</v>
      </c>
      <c r="B38" s="73">
        <v>33</v>
      </c>
      <c r="C38" s="74" t="s">
        <v>349</v>
      </c>
      <c r="D38" s="75" t="s">
        <v>310</v>
      </c>
      <c r="E38" s="75" t="s">
        <v>357</v>
      </c>
      <c r="F38" s="74" t="s">
        <v>308</v>
      </c>
      <c r="G38" s="75" t="s">
        <v>311</v>
      </c>
      <c r="H38" s="75" t="s">
        <v>351</v>
      </c>
      <c r="I38" s="76" t="s">
        <v>515</v>
      </c>
      <c r="J38" s="244"/>
    </row>
    <row r="39" spans="1:10" ht="15" customHeight="1">
      <c r="A39" s="164" t="s">
        <v>375</v>
      </c>
      <c r="B39" s="73">
        <v>34</v>
      </c>
      <c r="C39" s="74" t="s">
        <v>379</v>
      </c>
      <c r="D39" s="75" t="s">
        <v>404</v>
      </c>
      <c r="E39" s="75" t="s">
        <v>525</v>
      </c>
      <c r="F39" s="74" t="s">
        <v>308</v>
      </c>
      <c r="G39" s="75" t="s">
        <v>336</v>
      </c>
      <c r="H39" s="75" t="s">
        <v>382</v>
      </c>
      <c r="I39" s="76" t="s">
        <v>516</v>
      </c>
      <c r="J39" s="244"/>
    </row>
    <row r="40" spans="1:10" ht="15" customHeight="1">
      <c r="A40" s="164" t="s">
        <v>378</v>
      </c>
      <c r="B40" s="73">
        <v>35</v>
      </c>
      <c r="C40" s="74" t="s">
        <v>379</v>
      </c>
      <c r="D40" s="75" t="s">
        <v>392</v>
      </c>
      <c r="E40" s="75" t="s">
        <v>393</v>
      </c>
      <c r="F40" s="74" t="s">
        <v>308</v>
      </c>
      <c r="G40" s="75" t="s">
        <v>394</v>
      </c>
      <c r="H40" s="75" t="s">
        <v>382</v>
      </c>
      <c r="I40" s="76" t="s">
        <v>521</v>
      </c>
      <c r="J40" s="244"/>
    </row>
    <row r="41" spans="1:10" ht="15" customHeight="1">
      <c r="A41" s="164" t="s">
        <v>383</v>
      </c>
      <c r="B41" s="73">
        <v>36</v>
      </c>
      <c r="C41" s="74" t="s">
        <v>379</v>
      </c>
      <c r="D41" s="75" t="s">
        <v>380</v>
      </c>
      <c r="E41" s="75" t="s">
        <v>643</v>
      </c>
      <c r="F41" s="74" t="s">
        <v>308</v>
      </c>
      <c r="G41" s="75" t="s">
        <v>381</v>
      </c>
      <c r="H41" s="75" t="s">
        <v>382</v>
      </c>
      <c r="I41" s="76" t="s">
        <v>524</v>
      </c>
      <c r="J41" s="244"/>
    </row>
    <row r="42" spans="1:10" ht="15" customHeight="1">
      <c r="A42" s="164" t="s">
        <v>387</v>
      </c>
      <c r="B42" s="73">
        <v>37</v>
      </c>
      <c r="C42" s="74" t="s">
        <v>379</v>
      </c>
      <c r="D42" s="75" t="s">
        <v>384</v>
      </c>
      <c r="E42" s="75" t="s">
        <v>385</v>
      </c>
      <c r="F42" s="74" t="s">
        <v>308</v>
      </c>
      <c r="G42" s="75" t="s">
        <v>381</v>
      </c>
      <c r="H42" s="75" t="s">
        <v>386</v>
      </c>
      <c r="I42" s="76" t="s">
        <v>526</v>
      </c>
      <c r="J42" s="244"/>
    </row>
    <row r="43" spans="1:10" ht="15" customHeight="1">
      <c r="A43" s="164" t="s">
        <v>391</v>
      </c>
      <c r="B43" s="73">
        <v>38</v>
      </c>
      <c r="C43" s="74" t="s">
        <v>379</v>
      </c>
      <c r="D43" s="75" t="s">
        <v>388</v>
      </c>
      <c r="E43" s="75" t="s">
        <v>389</v>
      </c>
      <c r="F43" s="74" t="s">
        <v>308</v>
      </c>
      <c r="G43" s="75" t="s">
        <v>390</v>
      </c>
      <c r="H43" s="75" t="s">
        <v>382</v>
      </c>
      <c r="I43" s="76" t="s">
        <v>529</v>
      </c>
      <c r="J43" s="244"/>
    </row>
    <row r="44" spans="1:10" ht="15" customHeight="1">
      <c r="A44" s="164" t="s">
        <v>395</v>
      </c>
      <c r="B44" s="73">
        <v>39</v>
      </c>
      <c r="C44" s="74" t="s">
        <v>379</v>
      </c>
      <c r="D44" s="75" t="s">
        <v>721</v>
      </c>
      <c r="E44" s="75" t="s">
        <v>722</v>
      </c>
      <c r="F44" s="74" t="s">
        <v>308</v>
      </c>
      <c r="G44" s="75" t="s">
        <v>417</v>
      </c>
      <c r="H44" s="75" t="s">
        <v>382</v>
      </c>
      <c r="I44" s="76" t="s">
        <v>530</v>
      </c>
      <c r="J44" s="244"/>
    </row>
    <row r="45" spans="1:10" ht="15" customHeight="1">
      <c r="A45" s="164" t="s">
        <v>396</v>
      </c>
      <c r="B45" s="73">
        <v>40</v>
      </c>
      <c r="C45" s="74" t="s">
        <v>379</v>
      </c>
      <c r="D45" s="75" t="s">
        <v>723</v>
      </c>
      <c r="E45" s="75" t="s">
        <v>825</v>
      </c>
      <c r="F45" s="74" t="s">
        <v>308</v>
      </c>
      <c r="G45" s="75" t="s">
        <v>417</v>
      </c>
      <c r="H45" s="75" t="s">
        <v>382</v>
      </c>
      <c r="I45" s="76" t="s">
        <v>532</v>
      </c>
      <c r="J45" s="244"/>
    </row>
    <row r="46" spans="1:10" ht="15" customHeight="1">
      <c r="A46" s="164" t="s">
        <v>398</v>
      </c>
      <c r="B46" s="73">
        <v>41</v>
      </c>
      <c r="C46" s="74" t="s">
        <v>359</v>
      </c>
      <c r="D46" s="75" t="s">
        <v>400</v>
      </c>
      <c r="E46" s="75" t="s">
        <v>401</v>
      </c>
      <c r="F46" s="74" t="s">
        <v>308</v>
      </c>
      <c r="G46" s="75" t="s">
        <v>402</v>
      </c>
      <c r="H46" s="75" t="s">
        <v>691</v>
      </c>
      <c r="I46" s="76" t="s">
        <v>533</v>
      </c>
      <c r="J46" s="244"/>
    </row>
    <row r="47" spans="1:10" ht="15" customHeight="1">
      <c r="A47" s="164" t="s">
        <v>399</v>
      </c>
      <c r="B47" s="73">
        <v>42</v>
      </c>
      <c r="C47" s="74" t="s">
        <v>359</v>
      </c>
      <c r="D47" s="75" t="s">
        <v>546</v>
      </c>
      <c r="E47" s="75" t="s">
        <v>547</v>
      </c>
      <c r="F47" s="74" t="s">
        <v>308</v>
      </c>
      <c r="G47" s="75" t="s">
        <v>417</v>
      </c>
      <c r="H47" s="75" t="s">
        <v>367</v>
      </c>
      <c r="I47" s="76" t="s">
        <v>538</v>
      </c>
      <c r="J47" s="244"/>
    </row>
    <row r="48" spans="1:10" ht="15" customHeight="1">
      <c r="A48" s="164" t="s">
        <v>403</v>
      </c>
      <c r="B48" s="73">
        <v>44</v>
      </c>
      <c r="C48" s="74" t="s">
        <v>413</v>
      </c>
      <c r="D48" s="75" t="s">
        <v>511</v>
      </c>
      <c r="E48" s="75" t="s">
        <v>512</v>
      </c>
      <c r="F48" s="74" t="s">
        <v>308</v>
      </c>
      <c r="G48" s="75" t="s">
        <v>394</v>
      </c>
      <c r="H48" s="75" t="s">
        <v>513</v>
      </c>
      <c r="I48" s="76" t="s">
        <v>539</v>
      </c>
      <c r="J48" s="244"/>
    </row>
    <row r="49" spans="1:10" ht="15" customHeight="1">
      <c r="A49" s="164" t="s">
        <v>406</v>
      </c>
      <c r="B49" s="73">
        <v>45</v>
      </c>
      <c r="C49" s="74" t="s">
        <v>415</v>
      </c>
      <c r="D49" s="75" t="s">
        <v>456</v>
      </c>
      <c r="E49" s="75" t="s">
        <v>457</v>
      </c>
      <c r="F49" s="74" t="s">
        <v>308</v>
      </c>
      <c r="G49" s="75" t="s">
        <v>332</v>
      </c>
      <c r="H49" s="75" t="s">
        <v>458</v>
      </c>
      <c r="I49" s="76" t="s">
        <v>543</v>
      </c>
      <c r="J49" s="244"/>
    </row>
    <row r="50" spans="1:10" ht="15" customHeight="1">
      <c r="A50" s="164" t="s">
        <v>408</v>
      </c>
      <c r="B50" s="73">
        <v>46</v>
      </c>
      <c r="C50" s="74" t="s">
        <v>379</v>
      </c>
      <c r="D50" s="75" t="s">
        <v>540</v>
      </c>
      <c r="E50" s="75" t="s">
        <v>541</v>
      </c>
      <c r="F50" s="74" t="s">
        <v>308</v>
      </c>
      <c r="G50" s="75" t="s">
        <v>381</v>
      </c>
      <c r="H50" s="75" t="s">
        <v>542</v>
      </c>
      <c r="I50" s="76" t="s">
        <v>544</v>
      </c>
      <c r="J50" s="244"/>
    </row>
    <row r="51" spans="1:10" ht="15" customHeight="1">
      <c r="A51" s="164" t="s">
        <v>410</v>
      </c>
      <c r="B51" s="73">
        <v>47</v>
      </c>
      <c r="C51" s="74" t="s">
        <v>379</v>
      </c>
      <c r="D51" s="75" t="s">
        <v>517</v>
      </c>
      <c r="E51" s="75" t="s">
        <v>518</v>
      </c>
      <c r="F51" s="74" t="s">
        <v>308</v>
      </c>
      <c r="G51" s="75" t="s">
        <v>519</v>
      </c>
      <c r="H51" s="75" t="s">
        <v>520</v>
      </c>
      <c r="I51" s="76" t="s">
        <v>545</v>
      </c>
      <c r="J51" s="244"/>
    </row>
    <row r="52" spans="1:10" ht="15" customHeight="1">
      <c r="A52" s="164" t="s">
        <v>412</v>
      </c>
      <c r="B52" s="73">
        <v>49</v>
      </c>
      <c r="C52" s="74" t="s">
        <v>359</v>
      </c>
      <c r="D52" s="75" t="s">
        <v>727</v>
      </c>
      <c r="E52" s="75" t="s">
        <v>728</v>
      </c>
      <c r="F52" s="74" t="s">
        <v>308</v>
      </c>
      <c r="G52" s="75" t="s">
        <v>411</v>
      </c>
      <c r="H52" s="75" t="s">
        <v>691</v>
      </c>
      <c r="I52" s="76" t="s">
        <v>548</v>
      </c>
      <c r="J52" s="244"/>
    </row>
    <row r="53" spans="1:10" ht="15" customHeight="1">
      <c r="A53" s="164" t="s">
        <v>414</v>
      </c>
      <c r="B53" s="73">
        <v>50</v>
      </c>
      <c r="C53" s="74" t="s">
        <v>379</v>
      </c>
      <c r="D53" s="75" t="s">
        <v>729</v>
      </c>
      <c r="E53" s="75" t="s">
        <v>730</v>
      </c>
      <c r="F53" s="74" t="s">
        <v>536</v>
      </c>
      <c r="G53" s="75" t="s">
        <v>829</v>
      </c>
      <c r="H53" s="75" t="s">
        <v>731</v>
      </c>
      <c r="I53" s="76" t="s">
        <v>550</v>
      </c>
      <c r="J53" s="244"/>
    </row>
    <row r="54" spans="1:10" ht="15" customHeight="1">
      <c r="A54" s="164" t="s">
        <v>419</v>
      </c>
      <c r="B54" s="73">
        <v>51</v>
      </c>
      <c r="C54" s="74" t="s">
        <v>379</v>
      </c>
      <c r="D54" s="75" t="s">
        <v>553</v>
      </c>
      <c r="E54" s="75" t="s">
        <v>554</v>
      </c>
      <c r="F54" s="74" t="s">
        <v>308</v>
      </c>
      <c r="G54" s="75" t="s">
        <v>390</v>
      </c>
      <c r="H54" s="75" t="s">
        <v>555</v>
      </c>
      <c r="I54" s="76" t="s">
        <v>552</v>
      </c>
      <c r="J54" s="244"/>
    </row>
    <row r="55" spans="1:10" ht="15" customHeight="1">
      <c r="A55" s="164" t="s">
        <v>422</v>
      </c>
      <c r="B55" s="73">
        <v>52</v>
      </c>
      <c r="C55" s="74" t="s">
        <v>359</v>
      </c>
      <c r="D55" s="75" t="s">
        <v>527</v>
      </c>
      <c r="E55" s="75" t="s">
        <v>528</v>
      </c>
      <c r="F55" s="74" t="s">
        <v>308</v>
      </c>
      <c r="G55" s="75" t="s">
        <v>394</v>
      </c>
      <c r="H55" s="75" t="s">
        <v>397</v>
      </c>
      <c r="I55" s="76" t="s">
        <v>556</v>
      </c>
      <c r="J55" s="244"/>
    </row>
    <row r="56" spans="1:10" ht="15" customHeight="1">
      <c r="A56" s="164" t="s">
        <v>423</v>
      </c>
      <c r="B56" s="73">
        <v>53</v>
      </c>
      <c r="C56" s="74" t="s">
        <v>415</v>
      </c>
      <c r="D56" s="75" t="s">
        <v>522</v>
      </c>
      <c r="E56" s="75" t="s">
        <v>523</v>
      </c>
      <c r="F56" s="74" t="s">
        <v>308</v>
      </c>
      <c r="G56" s="75" t="s">
        <v>519</v>
      </c>
      <c r="H56" s="75" t="s">
        <v>443</v>
      </c>
      <c r="I56" s="76" t="s">
        <v>558</v>
      </c>
      <c r="J56" s="244"/>
    </row>
    <row r="57" spans="1:10" ht="15" customHeight="1">
      <c r="A57" s="164" t="s">
        <v>426</v>
      </c>
      <c r="B57" s="73">
        <v>54</v>
      </c>
      <c r="C57" s="74" t="s">
        <v>413</v>
      </c>
      <c r="D57" s="75" t="s">
        <v>579</v>
      </c>
      <c r="E57" s="75" t="s">
        <v>732</v>
      </c>
      <c r="F57" s="74" t="s">
        <v>308</v>
      </c>
      <c r="G57" s="75" t="s">
        <v>580</v>
      </c>
      <c r="H57" s="75" t="s">
        <v>437</v>
      </c>
      <c r="I57" s="76" t="s">
        <v>562</v>
      </c>
      <c r="J57" s="244"/>
    </row>
    <row r="58" spans="1:10" ht="15" customHeight="1">
      <c r="A58" s="164" t="s">
        <v>428</v>
      </c>
      <c r="B58" s="73">
        <v>55</v>
      </c>
      <c r="C58" s="74" t="s">
        <v>413</v>
      </c>
      <c r="D58" s="75" t="s">
        <v>575</v>
      </c>
      <c r="E58" s="75" t="s">
        <v>576</v>
      </c>
      <c r="F58" s="74" t="s">
        <v>308</v>
      </c>
      <c r="G58" s="75" t="s">
        <v>434</v>
      </c>
      <c r="H58" s="75" t="s">
        <v>577</v>
      </c>
      <c r="I58" s="76" t="s">
        <v>563</v>
      </c>
      <c r="J58" s="244"/>
    </row>
    <row r="59" spans="1:10" ht="15" customHeight="1">
      <c r="A59" s="164" t="s">
        <v>431</v>
      </c>
      <c r="B59" s="73">
        <v>56</v>
      </c>
      <c r="C59" s="74" t="s">
        <v>415</v>
      </c>
      <c r="D59" s="75" t="s">
        <v>591</v>
      </c>
      <c r="E59" s="75" t="s">
        <v>592</v>
      </c>
      <c r="F59" s="74" t="s">
        <v>308</v>
      </c>
      <c r="G59" s="75" t="s">
        <v>411</v>
      </c>
      <c r="H59" s="75" t="s">
        <v>407</v>
      </c>
      <c r="I59" s="76" t="s">
        <v>564</v>
      </c>
      <c r="J59" s="244"/>
    </row>
    <row r="60" spans="1:10" ht="15" customHeight="1">
      <c r="A60" s="164" t="s">
        <v>435</v>
      </c>
      <c r="B60" s="73">
        <v>57</v>
      </c>
      <c r="C60" s="74" t="s">
        <v>413</v>
      </c>
      <c r="D60" s="75" t="s">
        <v>424</v>
      </c>
      <c r="E60" s="75" t="s">
        <v>425</v>
      </c>
      <c r="F60" s="74" t="s">
        <v>308</v>
      </c>
      <c r="G60" s="75" t="s">
        <v>402</v>
      </c>
      <c r="H60" s="75" t="s">
        <v>421</v>
      </c>
      <c r="I60" s="76" t="s">
        <v>566</v>
      </c>
      <c r="J60" s="244"/>
    </row>
    <row r="61" spans="1:10" ht="15" customHeight="1">
      <c r="A61" s="164" t="s">
        <v>438</v>
      </c>
      <c r="B61" s="73">
        <v>58</v>
      </c>
      <c r="C61" s="74" t="s">
        <v>413</v>
      </c>
      <c r="D61" s="75" t="s">
        <v>420</v>
      </c>
      <c r="E61" s="75" t="s">
        <v>531</v>
      </c>
      <c r="F61" s="74" t="s">
        <v>308</v>
      </c>
      <c r="G61" s="75" t="s">
        <v>411</v>
      </c>
      <c r="H61" s="75" t="s">
        <v>421</v>
      </c>
      <c r="I61" s="76" t="s">
        <v>567</v>
      </c>
      <c r="J61" s="244"/>
    </row>
    <row r="62" spans="1:10" ht="15" customHeight="1">
      <c r="A62" s="164" t="s">
        <v>439</v>
      </c>
      <c r="B62" s="73">
        <v>59</v>
      </c>
      <c r="C62" s="74" t="s">
        <v>415</v>
      </c>
      <c r="D62" s="75" t="s">
        <v>416</v>
      </c>
      <c r="E62" s="75" t="s">
        <v>644</v>
      </c>
      <c r="F62" s="74" t="s">
        <v>308</v>
      </c>
      <c r="G62" s="75" t="s">
        <v>417</v>
      </c>
      <c r="H62" s="75" t="s">
        <v>418</v>
      </c>
      <c r="I62" s="76" t="s">
        <v>568</v>
      </c>
      <c r="J62" s="244"/>
    </row>
    <row r="63" spans="1:10" ht="15" customHeight="1">
      <c r="A63" s="164" t="s">
        <v>442</v>
      </c>
      <c r="B63" s="73">
        <v>60</v>
      </c>
      <c r="C63" s="74" t="s">
        <v>413</v>
      </c>
      <c r="D63" s="75" t="s">
        <v>436</v>
      </c>
      <c r="E63" s="75" t="s">
        <v>549</v>
      </c>
      <c r="F63" s="74" t="s">
        <v>308</v>
      </c>
      <c r="G63" s="75" t="s">
        <v>411</v>
      </c>
      <c r="H63" s="75" t="s">
        <v>437</v>
      </c>
      <c r="I63" s="76" t="s">
        <v>569</v>
      </c>
      <c r="J63" s="244"/>
    </row>
    <row r="64" spans="1:10" ht="15" customHeight="1">
      <c r="A64" s="164" t="s">
        <v>444</v>
      </c>
      <c r="B64" s="73">
        <v>61</v>
      </c>
      <c r="C64" s="74" t="s">
        <v>379</v>
      </c>
      <c r="D64" s="75" t="s">
        <v>733</v>
      </c>
      <c r="E64" s="75" t="s">
        <v>734</v>
      </c>
      <c r="F64" s="74" t="s">
        <v>308</v>
      </c>
      <c r="G64" s="75" t="s">
        <v>369</v>
      </c>
      <c r="H64" s="75" t="s">
        <v>735</v>
      </c>
      <c r="I64" s="76" t="s">
        <v>570</v>
      </c>
      <c r="J64" s="244"/>
    </row>
    <row r="65" spans="1:10" ht="15" customHeight="1">
      <c r="A65" s="164" t="s">
        <v>447</v>
      </c>
      <c r="B65" s="73">
        <v>62</v>
      </c>
      <c r="C65" s="74" t="s">
        <v>379</v>
      </c>
      <c r="D65" s="75" t="s">
        <v>736</v>
      </c>
      <c r="E65" s="75" t="s">
        <v>737</v>
      </c>
      <c r="F65" s="74" t="s">
        <v>308</v>
      </c>
      <c r="G65" s="75" t="s">
        <v>390</v>
      </c>
      <c r="H65" s="75" t="s">
        <v>738</v>
      </c>
      <c r="I65" s="76" t="s">
        <v>571</v>
      </c>
      <c r="J65" s="244"/>
    </row>
    <row r="66" spans="1:10" ht="15" customHeight="1">
      <c r="A66" s="164" t="s">
        <v>448</v>
      </c>
      <c r="B66" s="73">
        <v>63</v>
      </c>
      <c r="C66" s="74" t="s">
        <v>415</v>
      </c>
      <c r="D66" s="75" t="s">
        <v>559</v>
      </c>
      <c r="E66" s="75" t="s">
        <v>560</v>
      </c>
      <c r="F66" s="74" t="s">
        <v>308</v>
      </c>
      <c r="G66" s="75" t="s">
        <v>561</v>
      </c>
      <c r="H66" s="75" t="s">
        <v>418</v>
      </c>
      <c r="I66" s="76" t="s">
        <v>573</v>
      </c>
      <c r="J66" s="244"/>
    </row>
    <row r="67" spans="1:10" ht="15" customHeight="1">
      <c r="A67" s="164" t="s">
        <v>449</v>
      </c>
      <c r="B67" s="73">
        <v>64</v>
      </c>
      <c r="C67" s="74" t="s">
        <v>379</v>
      </c>
      <c r="D67" s="75" t="s">
        <v>739</v>
      </c>
      <c r="E67" s="75" t="s">
        <v>740</v>
      </c>
      <c r="F67" s="74" t="s">
        <v>308</v>
      </c>
      <c r="G67" s="75" t="s">
        <v>699</v>
      </c>
      <c r="H67" s="75" t="s">
        <v>382</v>
      </c>
      <c r="I67" s="76" t="s">
        <v>574</v>
      </c>
      <c r="J67" s="244"/>
    </row>
    <row r="68" spans="1:10" ht="15" customHeight="1">
      <c r="A68" s="164" t="s">
        <v>452</v>
      </c>
      <c r="B68" s="73">
        <v>65</v>
      </c>
      <c r="C68" s="74" t="s">
        <v>379</v>
      </c>
      <c r="D68" s="75" t="s">
        <v>445</v>
      </c>
      <c r="E68" s="75" t="s">
        <v>446</v>
      </c>
      <c r="F68" s="74" t="s">
        <v>308</v>
      </c>
      <c r="G68" s="75" t="s">
        <v>336</v>
      </c>
      <c r="H68" s="75" t="s">
        <v>409</v>
      </c>
      <c r="I68" s="76" t="s">
        <v>578</v>
      </c>
      <c r="J68" s="244"/>
    </row>
    <row r="69" spans="1:10" ht="15" customHeight="1">
      <c r="A69" s="164" t="s">
        <v>455</v>
      </c>
      <c r="B69" s="73">
        <v>66</v>
      </c>
      <c r="C69" s="74" t="s">
        <v>413</v>
      </c>
      <c r="D69" s="75" t="s">
        <v>741</v>
      </c>
      <c r="E69" s="75" t="s">
        <v>742</v>
      </c>
      <c r="F69" s="74" t="s">
        <v>308</v>
      </c>
      <c r="G69" s="75" t="s">
        <v>743</v>
      </c>
      <c r="H69" s="75" t="s">
        <v>551</v>
      </c>
      <c r="I69" s="76" t="s">
        <v>581</v>
      </c>
      <c r="J69" s="244"/>
    </row>
    <row r="70" spans="1:10" ht="15" customHeight="1">
      <c r="A70" s="164" t="s">
        <v>459</v>
      </c>
      <c r="B70" s="73">
        <v>67</v>
      </c>
      <c r="C70" s="74" t="s">
        <v>413</v>
      </c>
      <c r="D70" s="75" t="s">
        <v>744</v>
      </c>
      <c r="E70" s="75" t="s">
        <v>745</v>
      </c>
      <c r="F70" s="74" t="s">
        <v>536</v>
      </c>
      <c r="G70" s="75" t="s">
        <v>746</v>
      </c>
      <c r="H70" s="75" t="s">
        <v>551</v>
      </c>
      <c r="I70" s="76" t="s">
        <v>585</v>
      </c>
      <c r="J70" s="244"/>
    </row>
    <row r="71" spans="1:10" ht="15" customHeight="1">
      <c r="A71" s="164" t="s">
        <v>604</v>
      </c>
      <c r="B71" s="73">
        <v>68</v>
      </c>
      <c r="C71" s="74" t="s">
        <v>415</v>
      </c>
      <c r="D71" s="75" t="s">
        <v>747</v>
      </c>
      <c r="E71" s="75" t="s">
        <v>748</v>
      </c>
      <c r="F71" s="74" t="s">
        <v>338</v>
      </c>
      <c r="G71" s="75" t="s">
        <v>749</v>
      </c>
      <c r="H71" s="75" t="s">
        <v>418</v>
      </c>
      <c r="I71" s="76" t="s">
        <v>586</v>
      </c>
      <c r="J71" s="244"/>
    </row>
    <row r="72" spans="1:10" ht="15" customHeight="1">
      <c r="A72" s="164" t="s">
        <v>608</v>
      </c>
      <c r="B72" s="73">
        <v>69</v>
      </c>
      <c r="C72" s="74" t="s">
        <v>413</v>
      </c>
      <c r="D72" s="75" t="s">
        <v>440</v>
      </c>
      <c r="E72" s="75" t="s">
        <v>441</v>
      </c>
      <c r="F72" s="74" t="s">
        <v>308</v>
      </c>
      <c r="G72" s="75" t="s">
        <v>362</v>
      </c>
      <c r="H72" s="75" t="s">
        <v>565</v>
      </c>
      <c r="I72" s="76" t="s">
        <v>590</v>
      </c>
      <c r="J72" s="244"/>
    </row>
    <row r="73" spans="1:10" ht="15" customHeight="1">
      <c r="A73" s="164" t="s">
        <v>612</v>
      </c>
      <c r="B73" s="73">
        <v>70</v>
      </c>
      <c r="C73" s="74" t="s">
        <v>413</v>
      </c>
      <c r="D73" s="75" t="s">
        <v>453</v>
      </c>
      <c r="E73" s="75" t="s">
        <v>480</v>
      </c>
      <c r="F73" s="74" t="s">
        <v>308</v>
      </c>
      <c r="G73" s="75" t="s">
        <v>394</v>
      </c>
      <c r="H73" s="75" t="s">
        <v>454</v>
      </c>
      <c r="I73" s="76" t="s">
        <v>593</v>
      </c>
      <c r="J73" s="244"/>
    </row>
    <row r="74" spans="1:10" ht="15" customHeight="1">
      <c r="A74" s="164" t="s">
        <v>616</v>
      </c>
      <c r="B74" s="73">
        <v>71</v>
      </c>
      <c r="C74" s="74" t="s">
        <v>415</v>
      </c>
      <c r="D74" s="75" t="s">
        <v>750</v>
      </c>
      <c r="E74" s="75" t="s">
        <v>751</v>
      </c>
      <c r="F74" s="74" t="s">
        <v>308</v>
      </c>
      <c r="G74" s="75" t="s">
        <v>362</v>
      </c>
      <c r="H74" s="75" t="s">
        <v>752</v>
      </c>
      <c r="I74" s="76" t="s">
        <v>595</v>
      </c>
      <c r="J74" s="244"/>
    </row>
    <row r="75" spans="1:10" ht="15" customHeight="1">
      <c r="A75" s="164" t="s">
        <v>620</v>
      </c>
      <c r="B75" s="73">
        <v>72</v>
      </c>
      <c r="C75" s="74" t="s">
        <v>413</v>
      </c>
      <c r="D75" s="75" t="s">
        <v>460</v>
      </c>
      <c r="E75" s="75" t="s">
        <v>461</v>
      </c>
      <c r="F75" s="74" t="s">
        <v>308</v>
      </c>
      <c r="G75" s="75" t="s">
        <v>362</v>
      </c>
      <c r="H75" s="75" t="s">
        <v>462</v>
      </c>
      <c r="I75" s="76" t="s">
        <v>597</v>
      </c>
      <c r="J75" s="244"/>
    </row>
    <row r="76" spans="1:10" ht="15" customHeight="1">
      <c r="A76" s="164" t="s">
        <v>624</v>
      </c>
      <c r="B76" s="73">
        <v>73</v>
      </c>
      <c r="C76" s="74" t="s">
        <v>379</v>
      </c>
      <c r="D76" s="75" t="s">
        <v>753</v>
      </c>
      <c r="E76" s="75" t="s">
        <v>754</v>
      </c>
      <c r="F76" s="74" t="s">
        <v>308</v>
      </c>
      <c r="G76" s="75" t="s">
        <v>336</v>
      </c>
      <c r="H76" s="75" t="s">
        <v>755</v>
      </c>
      <c r="I76" s="76" t="s">
        <v>756</v>
      </c>
      <c r="J76" s="244"/>
    </row>
    <row r="77" spans="1:10" ht="15" customHeight="1">
      <c r="A77" s="164" t="s">
        <v>626</v>
      </c>
      <c r="B77" s="73">
        <v>74</v>
      </c>
      <c r="C77" s="74" t="s">
        <v>415</v>
      </c>
      <c r="D77" s="75" t="s">
        <v>450</v>
      </c>
      <c r="E77" s="75" t="s">
        <v>451</v>
      </c>
      <c r="F77" s="74" t="s">
        <v>308</v>
      </c>
      <c r="G77" s="75" t="s">
        <v>362</v>
      </c>
      <c r="H77" s="75" t="s">
        <v>565</v>
      </c>
      <c r="I77" s="76" t="s">
        <v>757</v>
      </c>
      <c r="J77" s="244"/>
    </row>
    <row r="78" spans="1:10" ht="15" customHeight="1">
      <c r="A78" s="164" t="s">
        <v>629</v>
      </c>
      <c r="B78" s="73">
        <v>75</v>
      </c>
      <c r="C78" s="74" t="s">
        <v>413</v>
      </c>
      <c r="D78" s="75" t="s">
        <v>758</v>
      </c>
      <c r="E78" s="75" t="s">
        <v>759</v>
      </c>
      <c r="F78" s="74" t="s">
        <v>536</v>
      </c>
      <c r="G78" s="75" t="s">
        <v>760</v>
      </c>
      <c r="H78" s="75" t="s">
        <v>551</v>
      </c>
      <c r="I78" s="76" t="s">
        <v>602</v>
      </c>
      <c r="J78" s="244"/>
    </row>
    <row r="79" spans="1:10" ht="15" customHeight="1">
      <c r="A79" s="164" t="s">
        <v>632</v>
      </c>
      <c r="B79" s="73">
        <v>76</v>
      </c>
      <c r="C79" s="74" t="s">
        <v>413</v>
      </c>
      <c r="D79" s="75" t="s">
        <v>534</v>
      </c>
      <c r="E79" s="75" t="s">
        <v>535</v>
      </c>
      <c r="F79" s="74" t="s">
        <v>536</v>
      </c>
      <c r="G79" s="75" t="s">
        <v>537</v>
      </c>
      <c r="H79" s="75" t="s">
        <v>421</v>
      </c>
      <c r="I79" s="76" t="s">
        <v>603</v>
      </c>
      <c r="J79" s="244"/>
    </row>
    <row r="80" spans="1:10" ht="15">
      <c r="A80" s="164" t="s">
        <v>761</v>
      </c>
      <c r="B80" s="73">
        <v>78</v>
      </c>
      <c r="C80" s="74" t="s">
        <v>413</v>
      </c>
      <c r="D80" s="75" t="s">
        <v>763</v>
      </c>
      <c r="E80" s="75" t="s">
        <v>764</v>
      </c>
      <c r="F80" s="74" t="s">
        <v>308</v>
      </c>
      <c r="G80" s="75" t="s">
        <v>336</v>
      </c>
      <c r="H80" s="75" t="s">
        <v>437</v>
      </c>
      <c r="I80" s="76" t="s">
        <v>607</v>
      </c>
      <c r="J80" s="244"/>
    </row>
    <row r="81" spans="1:10" ht="15">
      <c r="A81" s="164" t="s">
        <v>762</v>
      </c>
      <c r="B81" s="73">
        <v>79</v>
      </c>
      <c r="C81" s="74" t="s">
        <v>413</v>
      </c>
      <c r="D81" s="75" t="s">
        <v>587</v>
      </c>
      <c r="E81" s="75" t="s">
        <v>588</v>
      </c>
      <c r="F81" s="74" t="s">
        <v>308</v>
      </c>
      <c r="G81" s="75" t="s">
        <v>572</v>
      </c>
      <c r="H81" s="75" t="s">
        <v>589</v>
      </c>
      <c r="I81" s="76" t="s">
        <v>611</v>
      </c>
      <c r="J81" s="244"/>
    </row>
    <row r="82" spans="1:10" ht="15">
      <c r="A82" s="164" t="s">
        <v>765</v>
      </c>
      <c r="B82" s="73">
        <v>80</v>
      </c>
      <c r="C82" s="74" t="s">
        <v>413</v>
      </c>
      <c r="D82" s="75" t="s">
        <v>767</v>
      </c>
      <c r="E82" s="75" t="s">
        <v>768</v>
      </c>
      <c r="F82" s="74" t="s">
        <v>308</v>
      </c>
      <c r="G82" s="75" t="s">
        <v>417</v>
      </c>
      <c r="H82" s="75" t="s">
        <v>437</v>
      </c>
      <c r="I82" s="76" t="s">
        <v>615</v>
      </c>
      <c r="J82" s="244"/>
    </row>
    <row r="83" spans="1:10" ht="15">
      <c r="A83" s="164" t="s">
        <v>766</v>
      </c>
      <c r="B83" s="73">
        <v>81</v>
      </c>
      <c r="C83" s="74" t="s">
        <v>413</v>
      </c>
      <c r="D83" s="75" t="s">
        <v>582</v>
      </c>
      <c r="E83" s="75" t="s">
        <v>583</v>
      </c>
      <c r="F83" s="74" t="s">
        <v>308</v>
      </c>
      <c r="G83" s="75" t="s">
        <v>336</v>
      </c>
      <c r="H83" s="75" t="s">
        <v>584</v>
      </c>
      <c r="I83" s="76" t="s">
        <v>619</v>
      </c>
      <c r="J83" s="244"/>
    </row>
    <row r="84" spans="1:10" ht="15">
      <c r="A84" s="164" t="s">
        <v>769</v>
      </c>
      <c r="B84" s="73">
        <v>82</v>
      </c>
      <c r="C84" s="74" t="s">
        <v>413</v>
      </c>
      <c r="D84" s="75" t="s">
        <v>771</v>
      </c>
      <c r="E84" s="75" t="s">
        <v>772</v>
      </c>
      <c r="F84" s="74" t="s">
        <v>308</v>
      </c>
      <c r="G84" s="75" t="s">
        <v>369</v>
      </c>
      <c r="H84" s="75" t="s">
        <v>773</v>
      </c>
      <c r="I84" s="76" t="s">
        <v>623</v>
      </c>
      <c r="J84" s="244"/>
    </row>
    <row r="85" spans="1:10" ht="15">
      <c r="A85" s="164" t="s">
        <v>770</v>
      </c>
      <c r="B85" s="73">
        <v>83</v>
      </c>
      <c r="C85" s="74" t="s">
        <v>413</v>
      </c>
      <c r="D85" s="75" t="s">
        <v>775</v>
      </c>
      <c r="E85" s="75" t="s">
        <v>776</v>
      </c>
      <c r="F85" s="74" t="s">
        <v>308</v>
      </c>
      <c r="G85" s="75" t="s">
        <v>777</v>
      </c>
      <c r="H85" s="75" t="s">
        <v>542</v>
      </c>
      <c r="I85" s="76" t="s">
        <v>625</v>
      </c>
      <c r="J85" s="244"/>
    </row>
    <row r="86" spans="1:10" ht="15">
      <c r="A86" s="164" t="s">
        <v>774</v>
      </c>
      <c r="B86" s="73">
        <v>84</v>
      </c>
      <c r="C86" s="74" t="s">
        <v>594</v>
      </c>
      <c r="D86" s="75" t="s">
        <v>598</v>
      </c>
      <c r="E86" s="75" t="s">
        <v>599</v>
      </c>
      <c r="F86" s="74" t="s">
        <v>308</v>
      </c>
      <c r="G86" s="75" t="s">
        <v>434</v>
      </c>
      <c r="H86" s="75" t="s">
        <v>779</v>
      </c>
      <c r="I86" s="76" t="s">
        <v>633</v>
      </c>
      <c r="J86" s="244"/>
    </row>
    <row r="87" spans="1:10" ht="15">
      <c r="A87" s="164" t="s">
        <v>778</v>
      </c>
      <c r="B87" s="73">
        <v>85</v>
      </c>
      <c r="C87" s="74" t="s">
        <v>594</v>
      </c>
      <c r="D87" s="75" t="s">
        <v>432</v>
      </c>
      <c r="E87" s="75" t="s">
        <v>433</v>
      </c>
      <c r="F87" s="74" t="s">
        <v>308</v>
      </c>
      <c r="G87" s="75" t="s">
        <v>434</v>
      </c>
      <c r="H87" s="75" t="s">
        <v>779</v>
      </c>
      <c r="I87" s="76" t="s">
        <v>645</v>
      </c>
      <c r="J87" s="244"/>
    </row>
    <row r="88" spans="1:10" ht="15">
      <c r="A88" s="164" t="s">
        <v>780</v>
      </c>
      <c r="B88" s="73">
        <v>86</v>
      </c>
      <c r="C88" s="74" t="s">
        <v>594</v>
      </c>
      <c r="D88" s="75" t="s">
        <v>596</v>
      </c>
      <c r="E88" s="75" t="s">
        <v>636</v>
      </c>
      <c r="F88" s="74" t="s">
        <v>308</v>
      </c>
      <c r="G88" s="75" t="s">
        <v>390</v>
      </c>
      <c r="H88" s="75" t="s">
        <v>779</v>
      </c>
      <c r="I88" s="76" t="s">
        <v>646</v>
      </c>
      <c r="J88" s="244"/>
    </row>
    <row r="89" spans="1:10" ht="15">
      <c r="A89" s="164" t="s">
        <v>781</v>
      </c>
      <c r="B89" s="73">
        <v>88</v>
      </c>
      <c r="C89" s="74" t="s">
        <v>594</v>
      </c>
      <c r="D89" s="75" t="s">
        <v>609</v>
      </c>
      <c r="E89" s="75" t="s">
        <v>826</v>
      </c>
      <c r="F89" s="74" t="s">
        <v>308</v>
      </c>
      <c r="G89" s="75" t="s">
        <v>610</v>
      </c>
      <c r="H89" s="75" t="s">
        <v>779</v>
      </c>
      <c r="I89" s="76" t="s">
        <v>647</v>
      </c>
      <c r="J89" s="244"/>
    </row>
    <row r="90" spans="1:10" ht="15">
      <c r="A90" s="164" t="s">
        <v>782</v>
      </c>
      <c r="B90" s="73">
        <v>89</v>
      </c>
      <c r="C90" s="74" t="s">
        <v>594</v>
      </c>
      <c r="D90" s="75" t="s">
        <v>605</v>
      </c>
      <c r="E90" s="75" t="s">
        <v>606</v>
      </c>
      <c r="F90" s="74" t="s">
        <v>308</v>
      </c>
      <c r="G90" s="75" t="s">
        <v>434</v>
      </c>
      <c r="H90" s="75" t="s">
        <v>779</v>
      </c>
      <c r="I90" s="76" t="s">
        <v>788</v>
      </c>
      <c r="J90" s="244"/>
    </row>
    <row r="91" spans="1:10" ht="15">
      <c r="A91" s="164" t="s">
        <v>783</v>
      </c>
      <c r="B91" s="73">
        <v>90</v>
      </c>
      <c r="C91" s="74" t="s">
        <v>594</v>
      </c>
      <c r="D91" s="75" t="s">
        <v>429</v>
      </c>
      <c r="E91" s="75" t="s">
        <v>785</v>
      </c>
      <c r="F91" s="74" t="s">
        <v>308</v>
      </c>
      <c r="G91" s="75" t="s">
        <v>430</v>
      </c>
      <c r="H91" s="75" t="s">
        <v>779</v>
      </c>
      <c r="I91" s="76" t="s">
        <v>648</v>
      </c>
      <c r="J91" s="244"/>
    </row>
    <row r="92" spans="1:10" ht="15">
      <c r="A92" s="164" t="s">
        <v>784</v>
      </c>
      <c r="B92" s="73">
        <v>91</v>
      </c>
      <c r="C92" s="74" t="s">
        <v>594</v>
      </c>
      <c r="D92" s="75" t="s">
        <v>617</v>
      </c>
      <c r="E92" s="75" t="s">
        <v>618</v>
      </c>
      <c r="F92" s="74" t="s">
        <v>308</v>
      </c>
      <c r="G92" s="75" t="s">
        <v>430</v>
      </c>
      <c r="H92" s="75" t="s">
        <v>787</v>
      </c>
      <c r="I92" s="76" t="s">
        <v>791</v>
      </c>
      <c r="J92" s="244"/>
    </row>
    <row r="93" spans="1:10" ht="15">
      <c r="A93" s="164" t="s">
        <v>786</v>
      </c>
      <c r="B93" s="73">
        <v>92</v>
      </c>
      <c r="C93" s="74" t="s">
        <v>594</v>
      </c>
      <c r="D93" s="75" t="s">
        <v>600</v>
      </c>
      <c r="E93" s="75" t="s">
        <v>601</v>
      </c>
      <c r="F93" s="74" t="s">
        <v>308</v>
      </c>
      <c r="G93" s="75" t="s">
        <v>362</v>
      </c>
      <c r="H93" s="75" t="s">
        <v>779</v>
      </c>
      <c r="I93" s="76" t="s">
        <v>793</v>
      </c>
      <c r="J93" s="244"/>
    </row>
    <row r="94" spans="1:10" ht="15">
      <c r="A94" s="164" t="s">
        <v>789</v>
      </c>
      <c r="B94" s="73">
        <v>93</v>
      </c>
      <c r="C94" s="74" t="s">
        <v>594</v>
      </c>
      <c r="D94" s="75" t="s">
        <v>627</v>
      </c>
      <c r="E94" s="75" t="s">
        <v>628</v>
      </c>
      <c r="F94" s="74" t="s">
        <v>308</v>
      </c>
      <c r="G94" s="75" t="s">
        <v>430</v>
      </c>
      <c r="H94" s="75" t="s">
        <v>779</v>
      </c>
      <c r="I94" s="76" t="s">
        <v>796</v>
      </c>
      <c r="J94" s="244"/>
    </row>
    <row r="95" spans="1:10" ht="15">
      <c r="A95" s="164" t="s">
        <v>790</v>
      </c>
      <c r="B95" s="73">
        <v>94</v>
      </c>
      <c r="C95" s="74" t="s">
        <v>594</v>
      </c>
      <c r="D95" s="75" t="s">
        <v>613</v>
      </c>
      <c r="E95" s="75" t="s">
        <v>614</v>
      </c>
      <c r="F95" s="74" t="s">
        <v>308</v>
      </c>
      <c r="G95" s="75" t="s">
        <v>557</v>
      </c>
      <c r="H95" s="75" t="s">
        <v>779</v>
      </c>
      <c r="I95" s="76" t="s">
        <v>831</v>
      </c>
      <c r="J95" s="244"/>
    </row>
    <row r="96" spans="1:10" ht="15">
      <c r="A96" s="164" t="s">
        <v>792</v>
      </c>
      <c r="B96" s="73">
        <v>95</v>
      </c>
      <c r="C96" s="74" t="s">
        <v>594</v>
      </c>
      <c r="D96" s="75" t="s">
        <v>621</v>
      </c>
      <c r="E96" s="75" t="s">
        <v>622</v>
      </c>
      <c r="F96" s="74" t="s">
        <v>308</v>
      </c>
      <c r="G96" s="75" t="s">
        <v>434</v>
      </c>
      <c r="H96" s="75" t="s">
        <v>795</v>
      </c>
      <c r="I96" s="76" t="s">
        <v>832</v>
      </c>
      <c r="J96" s="244"/>
    </row>
    <row r="97" spans="1:10" ht="15">
      <c r="A97" s="164" t="s">
        <v>794</v>
      </c>
      <c r="B97" s="73">
        <v>96</v>
      </c>
      <c r="C97" s="74" t="s">
        <v>594</v>
      </c>
      <c r="D97" s="75" t="s">
        <v>630</v>
      </c>
      <c r="E97" s="75" t="s">
        <v>631</v>
      </c>
      <c r="F97" s="74" t="s">
        <v>308</v>
      </c>
      <c r="G97" s="75" t="s">
        <v>362</v>
      </c>
      <c r="H97" s="75" t="s">
        <v>797</v>
      </c>
      <c r="I97" s="76" t="s">
        <v>833</v>
      </c>
      <c r="J97" s="244"/>
    </row>
  </sheetData>
  <sheetProtection/>
  <autoFilter ref="A7:I97"/>
  <mergeCells count="3">
    <mergeCell ref="A3:G3"/>
    <mergeCell ref="A2:G2"/>
    <mergeCell ref="A1:G1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J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6.00390625" style="17" customWidth="1"/>
    <col min="3" max="3" width="6.00390625" style="161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9"/>
      <c r="B1" s="189"/>
      <c r="C1" s="92"/>
      <c r="D1" s="30"/>
      <c r="E1" s="30"/>
      <c r="F1" s="162"/>
      <c r="G1" s="30"/>
      <c r="H1" s="30"/>
      <c r="I1" s="43"/>
    </row>
    <row r="2" spans="1:9" ht="15" customHeight="1">
      <c r="A2" s="293" t="str">
        <f>Startlist!A1</f>
        <v>19. Lõuna-Eesti Ralli 2021</v>
      </c>
      <c r="B2" s="293"/>
      <c r="C2" s="294"/>
      <c r="D2" s="294"/>
      <c r="E2" s="294"/>
      <c r="F2" s="294"/>
      <c r="G2" s="294"/>
      <c r="H2" s="294"/>
      <c r="I2" s="294"/>
    </row>
    <row r="3" spans="1:9" ht="15">
      <c r="A3" s="286" t="str">
        <f>Startlist!$A2</f>
        <v>28.-29.august 2021</v>
      </c>
      <c r="B3" s="286"/>
      <c r="C3" s="286"/>
      <c r="D3" s="286"/>
      <c r="E3" s="286"/>
      <c r="F3" s="286"/>
      <c r="G3" s="286"/>
      <c r="H3" s="286"/>
      <c r="I3" s="286"/>
    </row>
    <row r="4" spans="1:9" ht="15">
      <c r="A4" s="286" t="str">
        <f>Startlist!$A3</f>
        <v>Võru</v>
      </c>
      <c r="B4" s="286"/>
      <c r="C4" s="286"/>
      <c r="D4" s="286"/>
      <c r="E4" s="286"/>
      <c r="F4" s="286"/>
      <c r="G4" s="286"/>
      <c r="H4" s="286"/>
      <c r="I4" s="286"/>
    </row>
    <row r="5" spans="1:9" ht="15" customHeight="1">
      <c r="A5" s="189"/>
      <c r="B5" s="189"/>
      <c r="C5" s="92"/>
      <c r="D5" s="155"/>
      <c r="E5" s="30"/>
      <c r="F5" s="30"/>
      <c r="G5" s="30"/>
      <c r="H5" s="30"/>
      <c r="I5" s="44"/>
    </row>
    <row r="6" spans="1:10" ht="15.75" customHeight="1">
      <c r="A6" s="115"/>
      <c r="B6" s="115"/>
      <c r="C6" s="190" t="s">
        <v>272</v>
      </c>
      <c r="D6" s="120"/>
      <c r="E6" s="115"/>
      <c r="F6" s="115"/>
      <c r="G6" s="115"/>
      <c r="H6" s="115"/>
      <c r="I6" s="119"/>
      <c r="J6" s="78"/>
    </row>
    <row r="7" spans="1:10" ht="12.75">
      <c r="A7" s="237" t="s">
        <v>485</v>
      </c>
      <c r="B7" s="238" t="s">
        <v>486</v>
      </c>
      <c r="C7" s="238" t="s">
        <v>283</v>
      </c>
      <c r="D7" s="94"/>
      <c r="E7" s="95" t="s">
        <v>271</v>
      </c>
      <c r="F7" s="94"/>
      <c r="G7" s="96" t="s">
        <v>280</v>
      </c>
      <c r="H7" s="93" t="s">
        <v>279</v>
      </c>
      <c r="I7" s="241" t="s">
        <v>273</v>
      </c>
      <c r="J7" s="78"/>
    </row>
    <row r="8" spans="1:10" ht="15" customHeight="1">
      <c r="A8" s="97">
        <v>1</v>
      </c>
      <c r="B8" s="232">
        <f>COUNTIF($D$1:D7,D8)+1</f>
        <v>1</v>
      </c>
      <c r="C8" s="129">
        <v>1</v>
      </c>
      <c r="D8" s="98" t="str">
        <f>VLOOKUP(C8,Startlist!B:F,2,FALSE)</f>
        <v>MV1</v>
      </c>
      <c r="E8" s="99" t="str">
        <f>CONCATENATE(VLOOKUP(C8,Startlist!B:H,3,FALSE)," / ",VLOOKUP(C8,Startlist!B:H,4,FALSE))</f>
        <v>Georg Gross / Raigo Mōlder</v>
      </c>
      <c r="F8" s="100" t="str">
        <f>VLOOKUP(C8,Startlist!B:F,5,FALSE)</f>
        <v>EST</v>
      </c>
      <c r="G8" s="99" t="str">
        <f>VLOOKUP(C8,Startlist!B:H,7,FALSE)</f>
        <v>Ford Fiesta WRC</v>
      </c>
      <c r="H8" s="99" t="str">
        <f>VLOOKUP(C8,Startlist!B:H,6,FALSE)</f>
        <v>OT RACING</v>
      </c>
      <c r="I8" s="240" t="str">
        <f>IF(VLOOKUP(C8,Results!B:O,14,FALSE)="","Retired",VLOOKUP(C8,Results!B:O,14,FALSE))</f>
        <v>44.27,0</v>
      </c>
      <c r="J8" s="158"/>
    </row>
    <row r="9" spans="1:10" ht="15" customHeight="1">
      <c r="A9" s="97">
        <f>A8+1</f>
        <v>2</v>
      </c>
      <c r="B9" s="232">
        <f>COUNTIF($D$1:D8,D9)+1</f>
        <v>1</v>
      </c>
      <c r="C9" s="129">
        <v>3</v>
      </c>
      <c r="D9" s="98" t="str">
        <f>VLOOKUP(C9,Startlist!B:F,2,FALSE)</f>
        <v>MV2</v>
      </c>
      <c r="E9" s="99" t="str">
        <f>CONCATENATE(VLOOKUP(C9,Startlist!B:H,3,FALSE)," / ",VLOOKUP(C9,Startlist!B:H,4,FALSE))</f>
        <v>Georg Linnamäe / Volodymyr Korsia</v>
      </c>
      <c r="F9" s="100" t="str">
        <f>VLOOKUP(C9,Startlist!B:F,5,FALSE)</f>
        <v>EST / UKR</v>
      </c>
      <c r="G9" s="99" t="str">
        <f>VLOOKUP(C9,Startlist!B:H,7,FALSE)</f>
        <v>Volkswagen Polo GTI R5</v>
      </c>
      <c r="H9" s="99" t="str">
        <f>VLOOKUP(C9,Startlist!B:H,6,FALSE)</f>
        <v>ALM MOTORSPORT</v>
      </c>
      <c r="I9" s="240" t="str">
        <f>IF(VLOOKUP(C9,Results!B:O,14,FALSE)="","Retired",VLOOKUP(C9,Results!B:O,14,FALSE))</f>
        <v>44.40,5</v>
      </c>
      <c r="J9" s="158"/>
    </row>
    <row r="10" spans="1:10" ht="15" customHeight="1">
      <c r="A10" s="97">
        <f aca="true" t="shared" si="0" ref="A10:A63">A9+1</f>
        <v>3</v>
      </c>
      <c r="B10" s="232">
        <f>COUNTIF($D$1:D9,D10)+1</f>
        <v>2</v>
      </c>
      <c r="C10" s="129">
        <v>17</v>
      </c>
      <c r="D10" s="98" t="str">
        <f>VLOOKUP(C10,Startlist!B:F,2,FALSE)</f>
        <v>MV2</v>
      </c>
      <c r="E10" s="99" t="str">
        <f>CONCATENATE(VLOOKUP(C10,Startlist!B:H,3,FALSE)," / ",VLOOKUP(C10,Startlist!B:H,4,FALSE))</f>
        <v>Robert Virves / Rasmus Vesiloo</v>
      </c>
      <c r="F10" s="100" t="str">
        <f>VLOOKUP(C10,Startlist!B:F,5,FALSE)</f>
        <v>EST</v>
      </c>
      <c r="G10" s="99" t="str">
        <f>VLOOKUP(C10,Startlist!B:H,7,FALSE)</f>
        <v>Hyundai I20 NG R5</v>
      </c>
      <c r="H10" s="99" t="str">
        <f>VLOOKUP(C10,Startlist!B:H,6,FALSE)</f>
        <v>AUTOSPORT TEAM ESTONIA</v>
      </c>
      <c r="I10" s="240" t="str">
        <f>IF(VLOOKUP(C10,Results!B:O,14,FALSE)="","Retired",VLOOKUP(C10,Results!B:O,14,FALSE))</f>
        <v>45.08,6</v>
      </c>
      <c r="J10" s="158"/>
    </row>
    <row r="11" spans="1:10" ht="15" customHeight="1">
      <c r="A11" s="97">
        <f t="shared" si="0"/>
        <v>4</v>
      </c>
      <c r="B11" s="232">
        <f>COUNTIF($D$1:D10,D11)+1</f>
        <v>3</v>
      </c>
      <c r="C11" s="129">
        <v>4</v>
      </c>
      <c r="D11" s="98" t="str">
        <f>VLOOKUP(C11,Startlist!B:F,2,FALSE)</f>
        <v>MV2</v>
      </c>
      <c r="E11" s="99" t="str">
        <f>CONCATENATE(VLOOKUP(C11,Startlist!B:H,3,FALSE)," / ",VLOOKUP(C11,Startlist!B:H,4,FALSE))</f>
        <v>Priit Koik / Kristo Tamm</v>
      </c>
      <c r="F11" s="100" t="str">
        <f>VLOOKUP(C11,Startlist!B:F,5,FALSE)</f>
        <v>EST</v>
      </c>
      <c r="G11" s="99" t="str">
        <f>VLOOKUP(C11,Startlist!B:H,7,FALSE)</f>
        <v>Ford Fiesta R5 MKII</v>
      </c>
      <c r="H11" s="99" t="str">
        <f>VLOOKUP(C11,Startlist!B:H,6,FALSE)</f>
        <v>OT RACING</v>
      </c>
      <c r="I11" s="240" t="str">
        <f>IF(VLOOKUP(C11,Results!B:O,14,FALSE)="","Retired",VLOOKUP(C11,Results!B:O,14,FALSE))</f>
        <v>45.38,9</v>
      </c>
      <c r="J11" s="158"/>
    </row>
    <row r="12" spans="1:10" ht="15" customHeight="1">
      <c r="A12" s="97">
        <f t="shared" si="0"/>
        <v>5</v>
      </c>
      <c r="B12" s="232">
        <f>COUNTIF($D$1:D11,D12)+1</f>
        <v>1</v>
      </c>
      <c r="C12" s="129">
        <v>10</v>
      </c>
      <c r="D12" s="98" t="str">
        <f>VLOOKUP(C12,Startlist!B:F,2,FALSE)</f>
        <v>MV5</v>
      </c>
      <c r="E12" s="99" t="str">
        <f>CONCATENATE(VLOOKUP(C12,Startlist!B:H,3,FALSE)," / ",VLOOKUP(C12,Startlist!B:H,4,FALSE))</f>
        <v>Timmu Kōrge / Erik Vaasa</v>
      </c>
      <c r="F12" s="100" t="str">
        <f>VLOOKUP(C12,Startlist!B:F,5,FALSE)</f>
        <v>EST</v>
      </c>
      <c r="G12" s="99" t="str">
        <f>VLOOKUP(C12,Startlist!B:H,7,FALSE)</f>
        <v>Mitsubishi Lancer Evo 9</v>
      </c>
      <c r="H12" s="99" t="str">
        <f>VLOOKUP(C12,Startlist!B:H,6,FALSE)</f>
        <v>KUPATAMA MOTORSPORT</v>
      </c>
      <c r="I12" s="240" t="str">
        <f>IF(VLOOKUP(C12,Results!B:O,14,FALSE)="","Retired",VLOOKUP(C12,Results!B:O,14,FALSE))</f>
        <v>45.47,6</v>
      </c>
      <c r="J12" s="158"/>
    </row>
    <row r="13" spans="1:10" ht="15" customHeight="1">
      <c r="A13" s="97">
        <f t="shared" si="0"/>
        <v>6</v>
      </c>
      <c r="B13" s="232">
        <f>COUNTIF($D$1:D12,D13)+1</f>
        <v>2</v>
      </c>
      <c r="C13" s="129">
        <v>8</v>
      </c>
      <c r="D13" s="98" t="str">
        <f>VLOOKUP(C13,Startlist!B:F,2,FALSE)</f>
        <v>MV5</v>
      </c>
      <c r="E13" s="99" t="str">
        <f>CONCATENATE(VLOOKUP(C13,Startlist!B:H,3,FALSE)," / ",VLOOKUP(C13,Startlist!B:H,4,FALSE))</f>
        <v>Ranno Bundsen / Robert Loshtshenikov</v>
      </c>
      <c r="F13" s="100" t="str">
        <f>VLOOKUP(C13,Startlist!B:F,5,FALSE)</f>
        <v>EST</v>
      </c>
      <c r="G13" s="99" t="str">
        <f>VLOOKUP(C13,Startlist!B:H,7,FALSE)</f>
        <v>Mitsubishi Lancer Evo 7</v>
      </c>
      <c r="H13" s="99" t="str">
        <f>VLOOKUP(C13,Startlist!B:H,6,FALSE)</f>
        <v>A1M MOTORSPORT</v>
      </c>
      <c r="I13" s="240" t="str">
        <f>IF(VLOOKUP(C13,Results!B:O,14,FALSE)="","Retired",VLOOKUP(C13,Results!B:O,14,FALSE))</f>
        <v>46.35,3</v>
      </c>
      <c r="J13" s="158"/>
    </row>
    <row r="14" spans="1:10" ht="15" customHeight="1">
      <c r="A14" s="97">
        <f t="shared" si="0"/>
        <v>7</v>
      </c>
      <c r="B14" s="232">
        <f>COUNTIF($D$1:D13,D14)+1</f>
        <v>3</v>
      </c>
      <c r="C14" s="129">
        <v>15</v>
      </c>
      <c r="D14" s="98" t="str">
        <f>VLOOKUP(C14,Startlist!B:F,2,FALSE)</f>
        <v>MV5</v>
      </c>
      <c r="E14" s="99" t="str">
        <f>CONCATENATE(VLOOKUP(C14,Startlist!B:H,3,FALSE)," / ",VLOOKUP(C14,Startlist!B:H,4,FALSE))</f>
        <v>Allan Popov / Aleksander Prōttsikov</v>
      </c>
      <c r="F14" s="100" t="str">
        <f>VLOOKUP(C14,Startlist!B:F,5,FALSE)</f>
        <v>EST</v>
      </c>
      <c r="G14" s="99" t="str">
        <f>VLOOKUP(C14,Startlist!B:H,7,FALSE)</f>
        <v>Mitsubishi Lancer Evo 9</v>
      </c>
      <c r="H14" s="99" t="str">
        <f>VLOOKUP(C14,Startlist!B:H,6,FALSE)</f>
        <v>A1M MOTORSPORT</v>
      </c>
      <c r="I14" s="240" t="str">
        <f>IF(VLOOKUP(C14,Results!B:O,14,FALSE)="","Retired",VLOOKUP(C14,Results!B:O,14,FALSE))</f>
        <v>47.35,2</v>
      </c>
      <c r="J14" s="158"/>
    </row>
    <row r="15" spans="1:10" ht="15" customHeight="1">
      <c r="A15" s="97">
        <f t="shared" si="0"/>
        <v>8</v>
      </c>
      <c r="B15" s="232">
        <f>COUNTIF($D$1:D14,D15)+1</f>
        <v>4</v>
      </c>
      <c r="C15" s="129">
        <v>5</v>
      </c>
      <c r="D15" s="98" t="str">
        <f>VLOOKUP(C15,Startlist!B:F,2,FALSE)</f>
        <v>MV2</v>
      </c>
      <c r="E15" s="99" t="str">
        <f>CONCATENATE(VLOOKUP(C15,Startlist!B:H,3,FALSE)," / ",VLOOKUP(C15,Startlist!B:H,4,FALSE))</f>
        <v>Radik Shaymiev / Maxim Tsvetkov</v>
      </c>
      <c r="F15" s="100" t="str">
        <f>VLOOKUP(C15,Startlist!B:F,5,FALSE)</f>
        <v>RUS</v>
      </c>
      <c r="G15" s="99" t="str">
        <f>VLOOKUP(C15,Startlist!B:H,7,FALSE)</f>
        <v>Hyundai NG I20 R5</v>
      </c>
      <c r="H15" s="99" t="str">
        <f>VLOOKUP(C15,Startlist!B:H,6,FALSE)</f>
        <v>TAIF MOTORSPORT</v>
      </c>
      <c r="I15" s="240" t="str">
        <f>IF(VLOOKUP(C15,Results!B:O,14,FALSE)="","Retired",VLOOKUP(C15,Results!B:O,14,FALSE))</f>
        <v>47.56,8</v>
      </c>
      <c r="J15" s="158"/>
    </row>
    <row r="16" spans="1:10" ht="15" customHeight="1">
      <c r="A16" s="97">
        <f t="shared" si="0"/>
        <v>9</v>
      </c>
      <c r="B16" s="232">
        <f>COUNTIF($D$1:D15,D16)+1</f>
        <v>4</v>
      </c>
      <c r="C16" s="129">
        <v>22</v>
      </c>
      <c r="D16" s="98" t="str">
        <f>VLOOKUP(C16,Startlist!B:F,2,FALSE)</f>
        <v>MV5</v>
      </c>
      <c r="E16" s="99" t="str">
        <f>CONCATENATE(VLOOKUP(C16,Startlist!B:H,3,FALSE)," / ",VLOOKUP(C16,Startlist!B:H,4,FALSE))</f>
        <v>Siim Liivamägi / Edvin Parisalu</v>
      </c>
      <c r="F16" s="100" t="str">
        <f>VLOOKUP(C16,Startlist!B:F,5,FALSE)</f>
        <v>EST</v>
      </c>
      <c r="G16" s="99" t="str">
        <f>VLOOKUP(C16,Startlist!B:H,7,FALSE)</f>
        <v>Mitsubishi Lancer Evo 9</v>
      </c>
      <c r="H16" s="99" t="str">
        <f>VLOOKUP(C16,Startlist!B:H,6,FALSE)</f>
        <v>KUPATAMA MOTORSPORT</v>
      </c>
      <c r="I16" s="240" t="str">
        <f>IF(VLOOKUP(C16,Results!B:O,14,FALSE)="","Retired",VLOOKUP(C16,Results!B:O,14,FALSE))</f>
        <v>47.58,4</v>
      </c>
      <c r="J16" s="158"/>
    </row>
    <row r="17" spans="1:10" ht="15" customHeight="1">
      <c r="A17" s="97">
        <f t="shared" si="0"/>
        <v>10</v>
      </c>
      <c r="B17" s="232">
        <f>COUNTIF($D$1:D16,D17)+1</f>
        <v>5</v>
      </c>
      <c r="C17" s="129">
        <v>16</v>
      </c>
      <c r="D17" s="98" t="str">
        <f>VLOOKUP(C17,Startlist!B:F,2,FALSE)</f>
        <v>MV5</v>
      </c>
      <c r="E17" s="99" t="str">
        <f>CONCATENATE(VLOOKUP(C17,Startlist!B:H,3,FALSE)," / ",VLOOKUP(C17,Startlist!B:H,4,FALSE))</f>
        <v>Hendrik Kers / Raino Verliin</v>
      </c>
      <c r="F17" s="100" t="str">
        <f>VLOOKUP(C17,Startlist!B:F,5,FALSE)</f>
        <v>EST</v>
      </c>
      <c r="G17" s="99" t="str">
        <f>VLOOKUP(C17,Startlist!B:H,7,FALSE)</f>
        <v>Mitsubishi Lancer Evo 10</v>
      </c>
      <c r="H17" s="99" t="str">
        <f>VLOOKUP(C17,Startlist!B:H,6,FALSE)</f>
        <v>ALM MOTORSPORT</v>
      </c>
      <c r="I17" s="240" t="str">
        <f>IF(VLOOKUP(C17,Results!B:O,14,FALSE)="","Retired",VLOOKUP(C17,Results!B:O,14,FALSE))</f>
        <v>48.41,6</v>
      </c>
      <c r="J17" s="158"/>
    </row>
    <row r="18" spans="1:10" ht="15" customHeight="1">
      <c r="A18" s="97">
        <f t="shared" si="0"/>
        <v>11</v>
      </c>
      <c r="B18" s="232">
        <f>COUNTIF($D$1:D17,D18)+1</f>
        <v>2</v>
      </c>
      <c r="C18" s="129">
        <v>11</v>
      </c>
      <c r="D18" s="98" t="str">
        <f>VLOOKUP(C18,Startlist!B:F,2,FALSE)</f>
        <v>MV1</v>
      </c>
      <c r="E18" s="99" t="str">
        <f>CONCATENATE(VLOOKUP(C18,Startlist!B:H,3,FALSE)," / ",VLOOKUP(C18,Startlist!B:H,4,FALSE))</f>
        <v>Mikolaj Kempa / Marcin Szeja</v>
      </c>
      <c r="F18" s="100" t="str">
        <f>VLOOKUP(C18,Startlist!B:F,5,FALSE)</f>
        <v>POL</v>
      </c>
      <c r="G18" s="99" t="str">
        <f>VLOOKUP(C18,Startlist!B:H,7,FALSE)</f>
        <v>Ford Fiesta Proto</v>
      </c>
      <c r="H18" s="99" t="str">
        <f>VLOOKUP(C18,Startlist!B:H,6,FALSE)</f>
        <v>KAUR MOTORSPORT</v>
      </c>
      <c r="I18" s="240" t="str">
        <f>IF(VLOOKUP(C18,Results!B:O,14,FALSE)="","Retired",VLOOKUP(C18,Results!B:O,14,FALSE))</f>
        <v>48.48,7</v>
      </c>
      <c r="J18" s="158"/>
    </row>
    <row r="19" spans="1:10" ht="15" customHeight="1">
      <c r="A19" s="97">
        <f t="shared" si="0"/>
        <v>12</v>
      </c>
      <c r="B19" s="232">
        <f>COUNTIF($D$1:D18,D19)+1</f>
        <v>6</v>
      </c>
      <c r="C19" s="129">
        <v>12</v>
      </c>
      <c r="D19" s="98" t="str">
        <f>VLOOKUP(C19,Startlist!B:F,2,FALSE)</f>
        <v>MV5</v>
      </c>
      <c r="E19" s="99" t="str">
        <f>CONCATENATE(VLOOKUP(C19,Startlist!B:H,3,FALSE)," / ",VLOOKUP(C19,Startlist!B:H,4,FALSE))</f>
        <v>Siim Aas / Vallo Vahesaar</v>
      </c>
      <c r="F19" s="100" t="str">
        <f>VLOOKUP(C19,Startlist!B:F,5,FALSE)</f>
        <v>EST</v>
      </c>
      <c r="G19" s="99" t="str">
        <f>VLOOKUP(C19,Startlist!B:H,7,FALSE)</f>
        <v>Mitsubishi Lancer Evo 8</v>
      </c>
      <c r="H19" s="99" t="str">
        <f>VLOOKUP(C19,Startlist!B:H,6,FALSE)</f>
        <v>MURAKAS RACING TEAM</v>
      </c>
      <c r="I19" s="240" t="str">
        <f>IF(VLOOKUP(C19,Results!B:O,14,FALSE)="","Retired",VLOOKUP(C19,Results!B:O,14,FALSE))</f>
        <v>49.42,5</v>
      </c>
      <c r="J19" s="158"/>
    </row>
    <row r="20" spans="1:10" ht="15" customHeight="1">
      <c r="A20" s="97">
        <f t="shared" si="0"/>
        <v>13</v>
      </c>
      <c r="B20" s="232">
        <f>COUNTIF($D$1:D19,D20)+1</f>
        <v>5</v>
      </c>
      <c r="C20" s="129">
        <v>20</v>
      </c>
      <c r="D20" s="98" t="str">
        <f>VLOOKUP(C20,Startlist!B:F,2,FALSE)</f>
        <v>MV2</v>
      </c>
      <c r="E20" s="99" t="str">
        <f>CONCATENATE(VLOOKUP(C20,Startlist!B:H,3,FALSE)," / ",VLOOKUP(C20,Startlist!B:H,4,FALSE))</f>
        <v>Fabio Schwarz / Dennis Zenz</v>
      </c>
      <c r="F20" s="100" t="str">
        <f>VLOOKUP(C20,Startlist!B:F,5,FALSE)</f>
        <v>LVA / DEU</v>
      </c>
      <c r="G20" s="99" t="str">
        <f>VLOOKUP(C20,Startlist!B:H,7,FALSE)</f>
        <v>Ford Fiesta Rally2</v>
      </c>
      <c r="H20" s="99" t="str">
        <f>VLOOKUP(C20,Startlist!B:H,6,FALSE)</f>
        <v>FABIO SCHWARZ</v>
      </c>
      <c r="I20" s="240" t="str">
        <f>IF(VLOOKUP(C20,Results!B:O,14,FALSE)="","Retired",VLOOKUP(C20,Results!B:O,14,FALSE))</f>
        <v>49.48,7</v>
      </c>
      <c r="J20" s="158"/>
    </row>
    <row r="21" spans="1:10" ht="15" customHeight="1">
      <c r="A21" s="97">
        <f t="shared" si="0"/>
        <v>14</v>
      </c>
      <c r="B21" s="232">
        <f>COUNTIF($D$1:D20,D21)+1</f>
        <v>7</v>
      </c>
      <c r="C21" s="129">
        <v>21</v>
      </c>
      <c r="D21" s="98" t="str">
        <f>VLOOKUP(C21,Startlist!B:F,2,FALSE)</f>
        <v>MV5</v>
      </c>
      <c r="E21" s="99" t="str">
        <f>CONCATENATE(VLOOKUP(C21,Startlist!B:H,3,FALSE)," / ",VLOOKUP(C21,Startlist!B:H,4,FALSE))</f>
        <v>Edgars Balodis / Ivo Pukis</v>
      </c>
      <c r="F21" s="100" t="str">
        <f>VLOOKUP(C21,Startlist!B:F,5,FALSE)</f>
        <v>LVA</v>
      </c>
      <c r="G21" s="99" t="str">
        <f>VLOOKUP(C21,Startlist!B:H,7,FALSE)</f>
        <v>Mitsubishi Lancer Evo 8</v>
      </c>
      <c r="H21" s="99" t="str">
        <f>VLOOKUP(C21,Startlist!B:H,6,FALSE)</f>
        <v>A1M MOTORSPORT</v>
      </c>
      <c r="I21" s="240" t="str">
        <f>IF(VLOOKUP(C21,Results!B:O,14,FALSE)="","Retired",VLOOKUP(C21,Results!B:O,14,FALSE))</f>
        <v>50.01,2</v>
      </c>
      <c r="J21" s="158"/>
    </row>
    <row r="22" spans="1:9" ht="15">
      <c r="A22" s="97">
        <f t="shared" si="0"/>
        <v>15</v>
      </c>
      <c r="B22" s="232">
        <f>COUNTIF($D$1:D21,D22)+1</f>
        <v>1</v>
      </c>
      <c r="C22" s="129">
        <v>38</v>
      </c>
      <c r="D22" s="98" t="str">
        <f>VLOOKUP(C22,Startlist!B:F,2,FALSE)</f>
        <v>MV6</v>
      </c>
      <c r="E22" s="99" t="str">
        <f>CONCATENATE(VLOOKUP(C22,Startlist!B:H,3,FALSE)," / ",VLOOKUP(C22,Startlist!B:H,4,FALSE))</f>
        <v>Taavi Niinemets / Esko Allika</v>
      </c>
      <c r="F22" s="100" t="str">
        <f>VLOOKUP(C22,Startlist!B:F,5,FALSE)</f>
        <v>EST</v>
      </c>
      <c r="G22" s="99" t="str">
        <f>VLOOKUP(C22,Startlist!B:H,7,FALSE)</f>
        <v>BMW M3</v>
      </c>
      <c r="H22" s="99" t="str">
        <f>VLOOKUP(C22,Startlist!B:H,6,FALSE)</f>
        <v>JUURU TEHNIKAKLUBI</v>
      </c>
      <c r="I22" s="240" t="str">
        <f>IF(VLOOKUP(C22,Results!B:O,14,FALSE)="","Retired",VLOOKUP(C22,Results!B:O,14,FALSE))</f>
        <v>50.04,0</v>
      </c>
    </row>
    <row r="23" spans="1:9" ht="15">
      <c r="A23" s="97">
        <f t="shared" si="0"/>
        <v>16</v>
      </c>
      <c r="B23" s="232">
        <f>COUNTIF($D$1:D22,D23)+1</f>
        <v>1</v>
      </c>
      <c r="C23" s="129">
        <v>33</v>
      </c>
      <c r="D23" s="98" t="str">
        <f>VLOOKUP(C23,Startlist!B:F,2,FALSE)</f>
        <v>MV4</v>
      </c>
      <c r="E23" s="99" t="str">
        <f>CONCATENATE(VLOOKUP(C23,Startlist!B:H,3,FALSE)," / ",VLOOKUP(C23,Startlist!B:H,4,FALSE))</f>
        <v>Kaspar Kasari / Rainis Raidma</v>
      </c>
      <c r="F23" s="100" t="str">
        <f>VLOOKUP(C23,Startlist!B:F,5,FALSE)</f>
        <v>EST</v>
      </c>
      <c r="G23" s="99" t="str">
        <f>VLOOKUP(C23,Startlist!B:H,7,FALSE)</f>
        <v>Ford Fiesta Rally4</v>
      </c>
      <c r="H23" s="99" t="str">
        <f>VLOOKUP(C23,Startlist!B:H,6,FALSE)</f>
        <v>OT RACING</v>
      </c>
      <c r="I23" s="240" t="str">
        <f>IF(VLOOKUP(C23,Results!B:O,14,FALSE)="","Retired",VLOOKUP(C23,Results!B:O,14,FALSE))</f>
        <v>50.08,6</v>
      </c>
    </row>
    <row r="24" spans="1:9" ht="15">
      <c r="A24" s="97">
        <f t="shared" si="0"/>
        <v>17</v>
      </c>
      <c r="B24" s="232">
        <f>COUNTIF($D$1:D23,D24)+1</f>
        <v>2</v>
      </c>
      <c r="C24" s="129">
        <v>34</v>
      </c>
      <c r="D24" s="98" t="str">
        <f>VLOOKUP(C24,Startlist!B:F,2,FALSE)</f>
        <v>MV6</v>
      </c>
      <c r="E24" s="99" t="str">
        <f>CONCATENATE(VLOOKUP(C24,Startlist!B:H,3,FALSE)," / ",VLOOKUP(C24,Startlist!B:H,4,FALSE))</f>
        <v>Martin Absalon / Jakko Viilo</v>
      </c>
      <c r="F24" s="100" t="str">
        <f>VLOOKUP(C24,Startlist!B:F,5,FALSE)</f>
        <v>EST</v>
      </c>
      <c r="G24" s="99" t="str">
        <f>VLOOKUP(C24,Startlist!B:H,7,FALSE)</f>
        <v>BMW M3</v>
      </c>
      <c r="H24" s="99" t="str">
        <f>VLOOKUP(C24,Startlist!B:H,6,FALSE)</f>
        <v>KAUR MOTORSPORT</v>
      </c>
      <c r="I24" s="240" t="str">
        <f>IF(VLOOKUP(C24,Results!B:O,14,FALSE)="","Retired",VLOOKUP(C24,Results!B:O,14,FALSE))</f>
        <v>50.22,3</v>
      </c>
    </row>
    <row r="25" spans="1:9" ht="15">
      <c r="A25" s="97">
        <f t="shared" si="0"/>
        <v>18</v>
      </c>
      <c r="B25" s="232">
        <f>COUNTIF($D$1:D24,D25)+1</f>
        <v>3</v>
      </c>
      <c r="C25" s="129">
        <v>43</v>
      </c>
      <c r="D25" s="98" t="str">
        <f>VLOOKUP(C25,Startlist!B:F,2,FALSE)</f>
        <v>MV1</v>
      </c>
      <c r="E25" s="99" t="str">
        <f>CONCATENATE(VLOOKUP(C25,Startlist!B:H,3,FALSE)," / ",VLOOKUP(C25,Startlist!B:H,4,FALSE))</f>
        <v>Alexander Mikhaylov / Andrei Konovalenko</v>
      </c>
      <c r="F25" s="100" t="str">
        <f>VLOOKUP(C25,Startlist!B:F,5,FALSE)</f>
        <v>RUS</v>
      </c>
      <c r="G25" s="99" t="str">
        <f>VLOOKUP(C25,Startlist!B:H,7,FALSE)</f>
        <v>Ford Fiesta Proto</v>
      </c>
      <c r="H25" s="99" t="str">
        <f>VLOOKUP(C25,Startlist!B:H,6,FALSE)</f>
        <v>ANDREI KONOVALENKO</v>
      </c>
      <c r="I25" s="240" t="str">
        <f>IF(VLOOKUP(C25,Results!B:O,14,FALSE)="","Retired",VLOOKUP(C25,Results!B:O,14,FALSE))</f>
        <v>50.42,0</v>
      </c>
    </row>
    <row r="26" spans="1:9" ht="15">
      <c r="A26" s="97">
        <f t="shared" si="0"/>
        <v>19</v>
      </c>
      <c r="B26" s="232">
        <f>COUNTIF($D$1:D25,D26)+1</f>
        <v>8</v>
      </c>
      <c r="C26" s="129">
        <v>42</v>
      </c>
      <c r="D26" s="98" t="str">
        <f>VLOOKUP(C26,Startlist!B:F,2,FALSE)</f>
        <v>MV5</v>
      </c>
      <c r="E26" s="99" t="str">
        <f>CONCATENATE(VLOOKUP(C26,Startlist!B:H,3,FALSE)," / ",VLOOKUP(C26,Startlist!B:H,4,FALSE))</f>
        <v>Rainer Paavel / Tiina Ehrbach</v>
      </c>
      <c r="F26" s="100" t="str">
        <f>VLOOKUP(C26,Startlist!B:F,5,FALSE)</f>
        <v>EST</v>
      </c>
      <c r="G26" s="99" t="str">
        <f>VLOOKUP(C26,Startlist!B:H,7,FALSE)</f>
        <v>Mitsubishi Lancer Evo 9</v>
      </c>
      <c r="H26" s="99" t="str">
        <f>VLOOKUP(C26,Startlist!B:H,6,FALSE)</f>
        <v>BTR RACING</v>
      </c>
      <c r="I26" s="240" t="str">
        <f>IF(VLOOKUP(C26,Results!B:O,14,FALSE)="","Retired",VLOOKUP(C26,Results!B:O,14,FALSE))</f>
        <v>51.00,9</v>
      </c>
    </row>
    <row r="27" spans="1:9" ht="15">
      <c r="A27" s="97">
        <f t="shared" si="0"/>
        <v>20</v>
      </c>
      <c r="B27" s="232">
        <f>COUNTIF($D$1:D26,D27)+1</f>
        <v>2</v>
      </c>
      <c r="C27" s="129">
        <v>31</v>
      </c>
      <c r="D27" s="98" t="str">
        <f>VLOOKUP(C27,Startlist!B:F,2,FALSE)</f>
        <v>MV4</v>
      </c>
      <c r="E27" s="99" t="str">
        <f>CONCATENATE(VLOOKUP(C27,Startlist!B:H,3,FALSE)," / ",VLOOKUP(C27,Startlist!B:H,4,FALSE))</f>
        <v>Joosep.Ralf Nōgene / Simo Koskinen</v>
      </c>
      <c r="F27" s="100" t="str">
        <f>VLOOKUP(C27,Startlist!B:F,5,FALSE)</f>
        <v>EST</v>
      </c>
      <c r="G27" s="99" t="str">
        <f>VLOOKUP(C27,Startlist!B:H,7,FALSE)</f>
        <v>Ford Fiesta Rally4</v>
      </c>
      <c r="H27" s="99" t="str">
        <f>VLOOKUP(C27,Startlist!B:H,6,FALSE)</f>
        <v>CKR ESTONIA</v>
      </c>
      <c r="I27" s="240" t="str">
        <f>IF(VLOOKUP(C27,Results!B:O,14,FALSE)="","Retired",VLOOKUP(C27,Results!B:O,14,FALSE))</f>
        <v>51.05,8</v>
      </c>
    </row>
    <row r="28" spans="1:9" ht="15">
      <c r="A28" s="97">
        <f t="shared" si="0"/>
        <v>21</v>
      </c>
      <c r="B28" s="232">
        <f>COUNTIF($D$1:D27,D28)+1</f>
        <v>3</v>
      </c>
      <c r="C28" s="129">
        <v>32</v>
      </c>
      <c r="D28" s="98" t="str">
        <f>VLOOKUP(C28,Startlist!B:F,2,FALSE)</f>
        <v>MV4</v>
      </c>
      <c r="E28" s="99" t="str">
        <f>CONCATENATE(VLOOKUP(C28,Startlist!B:H,3,FALSE)," / ",VLOOKUP(C28,Startlist!B:H,4,FALSE))</f>
        <v>Hubert Laskowski / Michal Kusnierz</v>
      </c>
      <c r="F28" s="100" t="str">
        <f>VLOOKUP(C28,Startlist!B:F,5,FALSE)</f>
        <v>POL</v>
      </c>
      <c r="G28" s="99" t="str">
        <f>VLOOKUP(C28,Startlist!B:H,7,FALSE)</f>
        <v>Peugeot 208 Rally4</v>
      </c>
      <c r="H28" s="99" t="str">
        <f>VLOOKUP(C28,Startlist!B:H,6,FALSE)</f>
        <v>MARTEN SPORT</v>
      </c>
      <c r="I28" s="240" t="str">
        <f>IF(VLOOKUP(C28,Results!B:O,14,FALSE)="","Retired",VLOOKUP(C28,Results!B:O,14,FALSE))</f>
        <v>51.07,5</v>
      </c>
    </row>
    <row r="29" spans="1:9" ht="15">
      <c r="A29" s="97">
        <f t="shared" si="0"/>
        <v>22</v>
      </c>
      <c r="B29" s="232">
        <f>COUNTIF($D$1:D28,D29)+1</f>
        <v>1</v>
      </c>
      <c r="C29" s="129">
        <v>44</v>
      </c>
      <c r="D29" s="98" t="str">
        <f>VLOOKUP(C29,Startlist!B:F,2,FALSE)</f>
        <v>MV7</v>
      </c>
      <c r="E29" s="99" t="str">
        <f>CONCATENATE(VLOOKUP(C29,Startlist!B:H,3,FALSE)," / ",VLOOKUP(C29,Startlist!B:H,4,FALSE))</f>
        <v>David Sultanjants / Siim Oja</v>
      </c>
      <c r="F29" s="100" t="str">
        <f>VLOOKUP(C29,Startlist!B:F,5,FALSE)</f>
        <v>EST</v>
      </c>
      <c r="G29" s="99" t="str">
        <f>VLOOKUP(C29,Startlist!B:H,7,FALSE)</f>
        <v>Citroen DS3</v>
      </c>
      <c r="H29" s="99" t="str">
        <f>VLOOKUP(C29,Startlist!B:H,6,FALSE)</f>
        <v>MS RACING</v>
      </c>
      <c r="I29" s="240" t="str">
        <f>IF(VLOOKUP(C29,Results!B:O,14,FALSE)="","Retired",VLOOKUP(C29,Results!B:O,14,FALSE))</f>
        <v>51.08,6</v>
      </c>
    </row>
    <row r="30" spans="1:9" ht="15">
      <c r="A30" s="97">
        <f t="shared" si="0"/>
        <v>23</v>
      </c>
      <c r="B30" s="232">
        <f>COUNTIF($D$1:D29,D30)+1</f>
        <v>3</v>
      </c>
      <c r="C30" s="129">
        <v>36</v>
      </c>
      <c r="D30" s="98" t="str">
        <f>VLOOKUP(C30,Startlist!B:F,2,FALSE)</f>
        <v>MV6</v>
      </c>
      <c r="E30" s="99" t="str">
        <f>CONCATENATE(VLOOKUP(C30,Startlist!B:H,3,FALSE)," / ",VLOOKUP(C30,Startlist!B:H,4,FALSE))</f>
        <v>Rene Uukareda / Jan Nōlvak</v>
      </c>
      <c r="F30" s="100" t="str">
        <f>VLOOKUP(C30,Startlist!B:F,5,FALSE)</f>
        <v>EST</v>
      </c>
      <c r="G30" s="99" t="str">
        <f>VLOOKUP(C30,Startlist!B:H,7,FALSE)</f>
        <v>BMW M3</v>
      </c>
      <c r="H30" s="99" t="str">
        <f>VLOOKUP(C30,Startlist!B:H,6,FALSE)</f>
        <v>MRF MOTORSPORT</v>
      </c>
      <c r="I30" s="240" t="str">
        <f>IF(VLOOKUP(C30,Results!B:O,14,FALSE)="","Retired",VLOOKUP(C30,Results!B:O,14,FALSE))</f>
        <v>51.09,8</v>
      </c>
    </row>
    <row r="31" spans="1:9" ht="15">
      <c r="A31" s="97">
        <f t="shared" si="0"/>
        <v>24</v>
      </c>
      <c r="B31" s="232">
        <f>COUNTIF($D$1:D30,D31)+1</f>
        <v>4</v>
      </c>
      <c r="C31" s="129">
        <v>30</v>
      </c>
      <c r="D31" s="98" t="str">
        <f>VLOOKUP(C31,Startlist!B:F,2,FALSE)</f>
        <v>MV4</v>
      </c>
      <c r="E31" s="99" t="str">
        <f>CONCATENATE(VLOOKUP(C31,Startlist!B:H,3,FALSE)," / ",VLOOKUP(C31,Startlist!B:H,4,FALSE))</f>
        <v>Karl-Markus Sei / Tanel Kasesalu</v>
      </c>
      <c r="F31" s="100" t="str">
        <f>VLOOKUP(C31,Startlist!B:F,5,FALSE)</f>
        <v>EST</v>
      </c>
      <c r="G31" s="99" t="str">
        <f>VLOOKUP(C31,Startlist!B:H,7,FALSE)</f>
        <v>Ford Fiesta Rally4</v>
      </c>
      <c r="H31" s="99" t="str">
        <f>VLOOKUP(C31,Startlist!B:H,6,FALSE)</f>
        <v>ALM MOTORSPORT</v>
      </c>
      <c r="I31" s="240" t="str">
        <f>IF(VLOOKUP(C31,Results!B:O,14,FALSE)="","Retired",VLOOKUP(C31,Results!B:O,14,FALSE))</f>
        <v>51.11,0</v>
      </c>
    </row>
    <row r="32" spans="1:9" ht="15">
      <c r="A32" s="97">
        <f t="shared" si="0"/>
        <v>25</v>
      </c>
      <c r="B32" s="232">
        <f>COUNTIF($D$1:D31,D32)+1</f>
        <v>4</v>
      </c>
      <c r="C32" s="129">
        <v>40</v>
      </c>
      <c r="D32" s="98" t="str">
        <f>VLOOKUP(C32,Startlist!B:F,2,FALSE)</f>
        <v>MV6</v>
      </c>
      <c r="E32" s="99" t="str">
        <f>CONCATENATE(VLOOKUP(C32,Startlist!B:H,3,FALSE)," / ",VLOOKUP(C32,Startlist!B:H,4,FALSE))</f>
        <v>Ott Mesikäpp / Ilmar Pukk</v>
      </c>
      <c r="F32" s="100" t="str">
        <f>VLOOKUP(C32,Startlist!B:F,5,FALSE)</f>
        <v>EST</v>
      </c>
      <c r="G32" s="99" t="str">
        <f>VLOOKUP(C32,Startlist!B:H,7,FALSE)</f>
        <v>BMW M3</v>
      </c>
      <c r="H32" s="99" t="str">
        <f>VLOOKUP(C32,Startlist!B:H,6,FALSE)</f>
        <v>BTR RACING</v>
      </c>
      <c r="I32" s="240" t="str">
        <f>IF(VLOOKUP(C32,Results!B:O,14,FALSE)="","Retired",VLOOKUP(C32,Results!B:O,14,FALSE))</f>
        <v>51.24,3</v>
      </c>
    </row>
    <row r="33" spans="1:9" ht="15">
      <c r="A33" s="97">
        <f t="shared" si="0"/>
        <v>26</v>
      </c>
      <c r="B33" s="232">
        <f>COUNTIF($D$1:D32,D33)+1</f>
        <v>2</v>
      </c>
      <c r="C33" s="129">
        <v>58</v>
      </c>
      <c r="D33" s="98" t="str">
        <f>VLOOKUP(C33,Startlist!B:F,2,FALSE)</f>
        <v>MV7</v>
      </c>
      <c r="E33" s="99" t="str">
        <f>CONCATENATE(VLOOKUP(C33,Startlist!B:H,3,FALSE)," / ",VLOOKUP(C33,Startlist!B:H,4,FALSE))</f>
        <v>Keiro Orgus / Evelin Mitendorf</v>
      </c>
      <c r="F33" s="100" t="str">
        <f>VLOOKUP(C33,Startlist!B:F,5,FALSE)</f>
        <v>EST</v>
      </c>
      <c r="G33" s="99" t="str">
        <f>VLOOKUP(C33,Startlist!B:H,7,FALSE)</f>
        <v>Honda Civic Type-R</v>
      </c>
      <c r="H33" s="99" t="str">
        <f>VLOOKUP(C33,Startlist!B:H,6,FALSE)</f>
        <v>TIKKRI MOTORSPORT</v>
      </c>
      <c r="I33" s="240" t="str">
        <f>IF(VLOOKUP(C33,Results!B:O,14,FALSE)="","Retired",VLOOKUP(C33,Results!B:O,14,FALSE))</f>
        <v>51.35,0</v>
      </c>
    </row>
    <row r="34" spans="1:9" ht="15">
      <c r="A34" s="97">
        <f t="shared" si="0"/>
        <v>27</v>
      </c>
      <c r="B34" s="232">
        <f>COUNTIF($D$1:D33,D34)+1</f>
        <v>1</v>
      </c>
      <c r="C34" s="129">
        <v>45</v>
      </c>
      <c r="D34" s="98" t="str">
        <f>VLOOKUP(C34,Startlist!B:F,2,FALSE)</f>
        <v>MV8</v>
      </c>
      <c r="E34" s="99" t="str">
        <f>CONCATENATE(VLOOKUP(C34,Startlist!B:H,3,FALSE)," / ",VLOOKUP(C34,Startlist!B:H,4,FALSE))</f>
        <v>Patrick Enok / Rauno Rohtmets</v>
      </c>
      <c r="F34" s="100" t="str">
        <f>VLOOKUP(C34,Startlist!B:F,5,FALSE)</f>
        <v>EST</v>
      </c>
      <c r="G34" s="99" t="str">
        <f>VLOOKUP(C34,Startlist!B:H,7,FALSE)</f>
        <v>Citroen C2 R2 MAX</v>
      </c>
      <c r="H34" s="99" t="str">
        <f>VLOOKUP(C34,Startlist!B:H,6,FALSE)</f>
        <v>CKR ESTONIA</v>
      </c>
      <c r="I34" s="240" t="str">
        <f>IF(VLOOKUP(C34,Results!B:O,14,FALSE)="","Retired",VLOOKUP(C34,Results!B:O,14,FALSE))</f>
        <v>51.44,5</v>
      </c>
    </row>
    <row r="35" spans="1:9" ht="15">
      <c r="A35" s="97">
        <f t="shared" si="0"/>
        <v>28</v>
      </c>
      <c r="B35" s="232">
        <f>COUNTIF($D$1:D34,D35)+1</f>
        <v>3</v>
      </c>
      <c r="C35" s="129">
        <v>67</v>
      </c>
      <c r="D35" s="98" t="str">
        <f>VLOOKUP(C35,Startlist!B:F,2,FALSE)</f>
        <v>MV7</v>
      </c>
      <c r="E35" s="99" t="str">
        <f>CONCATENATE(VLOOKUP(C35,Startlist!B:H,3,FALSE)," / ",VLOOKUP(C35,Startlist!B:H,4,FALSE))</f>
        <v>Madars Dirins / Gints Lasmanis</v>
      </c>
      <c r="F35" s="100" t="str">
        <f>VLOOKUP(C35,Startlist!B:F,5,FALSE)</f>
        <v>LVA</v>
      </c>
      <c r="G35" s="99" t="str">
        <f>VLOOKUP(C35,Startlist!B:H,7,FALSE)</f>
        <v>Renault Clio</v>
      </c>
      <c r="H35" s="99" t="str">
        <f>VLOOKUP(C35,Startlist!B:H,6,FALSE)</f>
        <v>GINTS LASMANIS</v>
      </c>
      <c r="I35" s="240" t="str">
        <f>IF(VLOOKUP(C35,Results!B:O,14,FALSE)="","Retired",VLOOKUP(C35,Results!B:O,14,FALSE))</f>
        <v>52.16,6</v>
      </c>
    </row>
    <row r="36" spans="1:9" ht="15">
      <c r="A36" s="97">
        <f t="shared" si="0"/>
        <v>29</v>
      </c>
      <c r="B36" s="232">
        <f>COUNTIF($D$1:D35,D36)+1</f>
        <v>4</v>
      </c>
      <c r="C36" s="129">
        <v>72</v>
      </c>
      <c r="D36" s="98" t="str">
        <f>VLOOKUP(C36,Startlist!B:F,2,FALSE)</f>
        <v>MV7</v>
      </c>
      <c r="E36" s="99" t="str">
        <f>CONCATENATE(VLOOKUP(C36,Startlist!B:H,3,FALSE)," / ",VLOOKUP(C36,Startlist!B:H,4,FALSE))</f>
        <v>Robert Kikkatalo / Robin Mark</v>
      </c>
      <c r="F36" s="100" t="str">
        <f>VLOOKUP(C36,Startlist!B:F,5,FALSE)</f>
        <v>EST</v>
      </c>
      <c r="G36" s="99" t="str">
        <f>VLOOKUP(C36,Startlist!B:H,7,FALSE)</f>
        <v>Opel Astra</v>
      </c>
      <c r="H36" s="99" t="str">
        <f>VLOOKUP(C36,Startlist!B:H,6,FALSE)</f>
        <v>A1M MOTORSPORT</v>
      </c>
      <c r="I36" s="240" t="str">
        <f>IF(VLOOKUP(C36,Results!B:O,14,FALSE)="","Retired",VLOOKUP(C36,Results!B:O,14,FALSE))</f>
        <v>52.17,1</v>
      </c>
    </row>
    <row r="37" spans="1:9" ht="15">
      <c r="A37" s="97">
        <f t="shared" si="0"/>
        <v>30</v>
      </c>
      <c r="B37" s="232">
        <f>COUNTIF($D$1:D36,D37)+1</f>
        <v>5</v>
      </c>
      <c r="C37" s="129">
        <v>62</v>
      </c>
      <c r="D37" s="98" t="str">
        <f>VLOOKUP(C37,Startlist!B:F,2,FALSE)</f>
        <v>MV6</v>
      </c>
      <c r="E37" s="99" t="str">
        <f>CONCATENATE(VLOOKUP(C37,Startlist!B:H,3,FALSE)," / ",VLOOKUP(C37,Startlist!B:H,4,FALSE))</f>
        <v>Tarmo Lee / Tōnu Nōmmik</v>
      </c>
      <c r="F37" s="100" t="str">
        <f>VLOOKUP(C37,Startlist!B:F,5,FALSE)</f>
        <v>EST</v>
      </c>
      <c r="G37" s="99" t="str">
        <f>VLOOKUP(C37,Startlist!B:H,7,FALSE)</f>
        <v>BMW E30</v>
      </c>
      <c r="H37" s="99" t="str">
        <f>VLOOKUP(C37,Startlist!B:H,6,FALSE)</f>
        <v>JUURU TEHNIKAKLUBI</v>
      </c>
      <c r="I37" s="240" t="str">
        <f>IF(VLOOKUP(C37,Results!B:O,14,FALSE)="","Retired",VLOOKUP(C37,Results!B:O,14,FALSE))</f>
        <v>52.24,5</v>
      </c>
    </row>
    <row r="38" spans="1:9" ht="15">
      <c r="A38" s="97">
        <f t="shared" si="0"/>
        <v>31</v>
      </c>
      <c r="B38" s="232">
        <f>COUNTIF($D$1:D37,D38)+1</f>
        <v>6</v>
      </c>
      <c r="C38" s="129">
        <v>47</v>
      </c>
      <c r="D38" s="98" t="str">
        <f>VLOOKUP(C38,Startlist!B:F,2,FALSE)</f>
        <v>MV6</v>
      </c>
      <c r="E38" s="99" t="str">
        <f>CONCATENATE(VLOOKUP(C38,Startlist!B:H,3,FALSE)," / ",VLOOKUP(C38,Startlist!B:H,4,FALSE))</f>
        <v>Karl Jalakas / Janek Kundrats</v>
      </c>
      <c r="F38" s="100" t="str">
        <f>VLOOKUP(C38,Startlist!B:F,5,FALSE)</f>
        <v>EST</v>
      </c>
      <c r="G38" s="99" t="str">
        <f>VLOOKUP(C38,Startlist!B:H,7,FALSE)</f>
        <v>BMW 330I</v>
      </c>
      <c r="H38" s="99" t="str">
        <f>VLOOKUP(C38,Startlist!B:H,6,FALSE)</f>
        <v>PIHTLA RT</v>
      </c>
      <c r="I38" s="240" t="str">
        <f>IF(VLOOKUP(C38,Results!B:O,14,FALSE)="","Retired",VLOOKUP(C38,Results!B:O,14,FALSE))</f>
        <v>52.28,1</v>
      </c>
    </row>
    <row r="39" spans="1:9" ht="15">
      <c r="A39" s="97">
        <f t="shared" si="0"/>
        <v>32</v>
      </c>
      <c r="B39" s="232">
        <f>COUNTIF($D$1:D38,D39)+1</f>
        <v>2</v>
      </c>
      <c r="C39" s="129">
        <v>56</v>
      </c>
      <c r="D39" s="98" t="str">
        <f>VLOOKUP(C39,Startlist!B:F,2,FALSE)</f>
        <v>MV8</v>
      </c>
      <c r="E39" s="99" t="str">
        <f>CONCATENATE(VLOOKUP(C39,Startlist!B:H,3,FALSE)," / ",VLOOKUP(C39,Startlist!B:H,4,FALSE))</f>
        <v>Madis Moor / Taavi Udevald</v>
      </c>
      <c r="F39" s="100" t="str">
        <f>VLOOKUP(C39,Startlist!B:F,5,FALSE)</f>
        <v>EST</v>
      </c>
      <c r="G39" s="99" t="str">
        <f>VLOOKUP(C39,Startlist!B:H,7,FALSE)</f>
        <v>Toyota Starlet</v>
      </c>
      <c r="H39" s="99" t="str">
        <f>VLOOKUP(C39,Startlist!B:H,6,FALSE)</f>
        <v>TIKKRI MOTORSPORT</v>
      </c>
      <c r="I39" s="240" t="str">
        <f>IF(VLOOKUP(C39,Results!B:O,14,FALSE)="","Retired",VLOOKUP(C39,Results!B:O,14,FALSE))</f>
        <v>52.33,8</v>
      </c>
    </row>
    <row r="40" spans="1:9" ht="15">
      <c r="A40" s="97">
        <f t="shared" si="0"/>
        <v>33</v>
      </c>
      <c r="B40" s="232">
        <f>COUNTIF($D$1:D39,D40)+1</f>
        <v>6</v>
      </c>
      <c r="C40" s="129">
        <v>97</v>
      </c>
      <c r="D40" s="98" t="str">
        <f>VLOOKUP(C40,Startlist!B:F,2,FALSE)</f>
        <v>MV2</v>
      </c>
      <c r="E40" s="99" t="str">
        <f>CONCATENATE(VLOOKUP(C40,Startlist!B:H,3,FALSE)," / ",VLOOKUP(C40,Startlist!B:H,4,FALSE))</f>
        <v>Serhii Potiiko / Ivan Mishyn</v>
      </c>
      <c r="F40" s="100" t="str">
        <f>VLOOKUP(C40,Startlist!B:F,5,FALSE)</f>
        <v>UA</v>
      </c>
      <c r="G40" s="99" t="str">
        <f>VLOOKUP(C40,Startlist!B:H,7,FALSE)</f>
        <v>Skoda Fabia Rally2</v>
      </c>
      <c r="H40" s="99" t="str">
        <f>VLOOKUP(C40,Startlist!B:H,6,FALSE)</f>
        <v>PRO RACING</v>
      </c>
      <c r="I40" s="240" t="str">
        <f>IF(VLOOKUP(C40,Results!B:O,14,FALSE)="","Retired",VLOOKUP(C40,Results!B:O,14,FALSE))</f>
        <v>52.35,8</v>
      </c>
    </row>
    <row r="41" spans="1:9" ht="15">
      <c r="A41" s="97">
        <f t="shared" si="0"/>
        <v>34</v>
      </c>
      <c r="B41" s="232">
        <f>COUNTIF($D$1:D40,D41)+1</f>
        <v>3</v>
      </c>
      <c r="C41" s="129">
        <v>53</v>
      </c>
      <c r="D41" s="98" t="str">
        <f>VLOOKUP(C41,Startlist!B:F,2,FALSE)</f>
        <v>MV8</v>
      </c>
      <c r="E41" s="99" t="str">
        <f>CONCATENATE(VLOOKUP(C41,Startlist!B:H,3,FALSE)," / ",VLOOKUP(C41,Startlist!B:H,4,FALSE))</f>
        <v>Kermo Laus / Alain Sivous</v>
      </c>
      <c r="F41" s="100" t="str">
        <f>VLOOKUP(C41,Startlist!B:F,5,FALSE)</f>
        <v>EST</v>
      </c>
      <c r="G41" s="99" t="str">
        <f>VLOOKUP(C41,Startlist!B:H,7,FALSE)</f>
        <v>Nissan Sunny</v>
      </c>
      <c r="H41" s="99" t="str">
        <f>VLOOKUP(C41,Startlist!B:H,6,FALSE)</f>
        <v>PIHTLA RT</v>
      </c>
      <c r="I41" s="240" t="str">
        <f>IF(VLOOKUP(C41,Results!B:O,14,FALSE)="","Retired",VLOOKUP(C41,Results!B:O,14,FALSE))</f>
        <v>52.46,2</v>
      </c>
    </row>
    <row r="42" spans="1:9" ht="15">
      <c r="A42" s="97">
        <f t="shared" si="0"/>
        <v>35</v>
      </c>
      <c r="B42" s="232">
        <f>COUNTIF($D$1:D41,D42)+1</f>
        <v>5</v>
      </c>
      <c r="C42" s="129">
        <v>78</v>
      </c>
      <c r="D42" s="98" t="str">
        <f>VLOOKUP(C42,Startlist!B:F,2,FALSE)</f>
        <v>MV7</v>
      </c>
      <c r="E42" s="99" t="str">
        <f>CONCATENATE(VLOOKUP(C42,Startlist!B:H,3,FALSE)," / ",VLOOKUP(C42,Startlist!B:H,4,FALSE))</f>
        <v>Urmo Luts / Lauri Luts</v>
      </c>
      <c r="F42" s="100" t="str">
        <f>VLOOKUP(C42,Startlist!B:F,5,FALSE)</f>
        <v>EST</v>
      </c>
      <c r="G42" s="99" t="str">
        <f>VLOOKUP(C42,Startlist!B:H,7,FALSE)</f>
        <v>VW Golf 2</v>
      </c>
      <c r="H42" s="99" t="str">
        <f>VLOOKUP(C42,Startlist!B:H,6,FALSE)</f>
        <v>KAUR MOTORSPORT</v>
      </c>
      <c r="I42" s="240" t="str">
        <f>IF(VLOOKUP(C42,Results!B:O,14,FALSE)="","Retired",VLOOKUP(C42,Results!B:O,14,FALSE))</f>
        <v>53.01,6</v>
      </c>
    </row>
    <row r="43" spans="1:9" ht="15">
      <c r="A43" s="97">
        <f t="shared" si="0"/>
        <v>36</v>
      </c>
      <c r="B43" s="232">
        <f>COUNTIF($D$1:D42,D43)+1</f>
        <v>6</v>
      </c>
      <c r="C43" s="129">
        <v>60</v>
      </c>
      <c r="D43" s="98" t="str">
        <f>VLOOKUP(C43,Startlist!B:F,2,FALSE)</f>
        <v>MV7</v>
      </c>
      <c r="E43" s="99" t="str">
        <f>CONCATENATE(VLOOKUP(C43,Startlist!B:H,3,FALSE)," / ",VLOOKUP(C43,Startlist!B:H,4,FALSE))</f>
        <v>Joonas Palmisto / Marko Randma</v>
      </c>
      <c r="F43" s="100" t="str">
        <f>VLOOKUP(C43,Startlist!B:F,5,FALSE)</f>
        <v>EST</v>
      </c>
      <c r="G43" s="99" t="str">
        <f>VLOOKUP(C43,Startlist!B:H,7,FALSE)</f>
        <v>VW Golf 2</v>
      </c>
      <c r="H43" s="99" t="str">
        <f>VLOOKUP(C43,Startlist!B:H,6,FALSE)</f>
        <v>TIKKRI MOTORSPORT</v>
      </c>
      <c r="I43" s="240" t="str">
        <f>IF(VLOOKUP(C43,Results!B:O,14,FALSE)="","Retired",VLOOKUP(C43,Results!B:O,14,FALSE))</f>
        <v>53.09,1</v>
      </c>
    </row>
    <row r="44" spans="1:9" ht="15">
      <c r="A44" s="97">
        <f t="shared" si="0"/>
        <v>37</v>
      </c>
      <c r="B44" s="232">
        <f>COUNTIF($D$1:D43,D44)+1</f>
        <v>7</v>
      </c>
      <c r="C44" s="129">
        <v>64</v>
      </c>
      <c r="D44" s="98" t="str">
        <f>VLOOKUP(C44,Startlist!B:F,2,FALSE)</f>
        <v>MV6</v>
      </c>
      <c r="E44" s="99" t="str">
        <f>CONCATENATE(VLOOKUP(C44,Startlist!B:H,3,FALSE)," / ",VLOOKUP(C44,Startlist!B:H,4,FALSE))</f>
        <v>Kristen Volkov / Mirko Kaunis</v>
      </c>
      <c r="F44" s="100" t="str">
        <f>VLOOKUP(C44,Startlist!B:F,5,FALSE)</f>
        <v>EST</v>
      </c>
      <c r="G44" s="99" t="str">
        <f>VLOOKUP(C44,Startlist!B:H,7,FALSE)</f>
        <v>BMW M3</v>
      </c>
      <c r="H44" s="99" t="str">
        <f>VLOOKUP(C44,Startlist!B:H,6,FALSE)</f>
        <v>G.M. RACING</v>
      </c>
      <c r="I44" s="240" t="str">
        <f>IF(VLOOKUP(C44,Results!B:O,14,FALSE)="","Retired",VLOOKUP(C44,Results!B:O,14,FALSE))</f>
        <v>53.15,1</v>
      </c>
    </row>
    <row r="45" spans="1:9" ht="15">
      <c r="A45" s="97">
        <f t="shared" si="0"/>
        <v>38</v>
      </c>
      <c r="B45" s="232">
        <f>COUNTIF($D$1:D44,D45)+1</f>
        <v>7</v>
      </c>
      <c r="C45" s="129">
        <v>54</v>
      </c>
      <c r="D45" s="98" t="str">
        <f>VLOOKUP(C45,Startlist!B:F,2,FALSE)</f>
        <v>MV7</v>
      </c>
      <c r="E45" s="99" t="str">
        <f>CONCATENATE(VLOOKUP(C45,Startlist!B:H,3,FALSE)," / ",VLOOKUP(C45,Startlist!B:H,4,FALSE))</f>
        <v>Mark-Egert Tiits / Aleks Lesk</v>
      </c>
      <c r="F45" s="100" t="str">
        <f>VLOOKUP(C45,Startlist!B:F,5,FALSE)</f>
        <v>EST</v>
      </c>
      <c r="G45" s="99" t="str">
        <f>VLOOKUP(C45,Startlist!B:H,7,FALSE)</f>
        <v>VW Golf 2</v>
      </c>
      <c r="H45" s="99" t="str">
        <f>VLOOKUP(C45,Startlist!B:H,6,FALSE)</f>
        <v>TIITS RACING TEAM</v>
      </c>
      <c r="I45" s="240" t="str">
        <f>IF(VLOOKUP(C45,Results!B:O,14,FALSE)="","Retired",VLOOKUP(C45,Results!B:O,14,FALSE))</f>
        <v>53.20,4</v>
      </c>
    </row>
    <row r="46" spans="1:9" ht="15">
      <c r="A46" s="97">
        <f t="shared" si="0"/>
        <v>39</v>
      </c>
      <c r="B46" s="232">
        <f>COUNTIF($D$1:D45,D46)+1</f>
        <v>8</v>
      </c>
      <c r="C46" s="129">
        <v>55</v>
      </c>
      <c r="D46" s="98" t="str">
        <f>VLOOKUP(C46,Startlist!B:F,2,FALSE)</f>
        <v>MV7</v>
      </c>
      <c r="E46" s="99" t="str">
        <f>CONCATENATE(VLOOKUP(C46,Startlist!B:H,3,FALSE)," / ",VLOOKUP(C46,Startlist!B:H,4,FALSE))</f>
        <v>Sören Sisas / Ken Hahn</v>
      </c>
      <c r="F46" s="100" t="str">
        <f>VLOOKUP(C46,Startlist!B:F,5,FALSE)</f>
        <v>EST</v>
      </c>
      <c r="G46" s="99" t="str">
        <f>VLOOKUP(C46,Startlist!B:H,7,FALSE)</f>
        <v>Volkswagen Golf 2</v>
      </c>
      <c r="H46" s="99" t="str">
        <f>VLOOKUP(C46,Startlist!B:H,6,FALSE)</f>
        <v>MÄRJAMAA RALLY TEAM</v>
      </c>
      <c r="I46" s="240" t="str">
        <f>IF(VLOOKUP(C46,Results!B:O,14,FALSE)="","Retired",VLOOKUP(C46,Results!B:O,14,FALSE))</f>
        <v>53.42,6</v>
      </c>
    </row>
    <row r="47" spans="1:9" ht="15">
      <c r="A47" s="97">
        <f t="shared" si="0"/>
        <v>40</v>
      </c>
      <c r="B47" s="232">
        <f>COUNTIF($D$1:D46,D47)+1</f>
        <v>9</v>
      </c>
      <c r="C47" s="129">
        <v>66</v>
      </c>
      <c r="D47" s="98" t="str">
        <f>VLOOKUP(C47,Startlist!B:F,2,FALSE)</f>
        <v>MV7</v>
      </c>
      <c r="E47" s="99" t="str">
        <f>CONCATENATE(VLOOKUP(C47,Startlist!B:H,3,FALSE)," / ",VLOOKUP(C47,Startlist!B:H,4,FALSE))</f>
        <v>Olavi Paju / Martin Kuris</v>
      </c>
      <c r="F47" s="100" t="str">
        <f>VLOOKUP(C47,Startlist!B:F,5,FALSE)</f>
        <v>EST</v>
      </c>
      <c r="G47" s="99" t="str">
        <f>VLOOKUP(C47,Startlist!B:H,7,FALSE)</f>
        <v>Renault Clio</v>
      </c>
      <c r="H47" s="99" t="str">
        <f>VLOOKUP(C47,Startlist!B:H,6,FALSE)</f>
        <v>SAR-TECH MOTORSPORT</v>
      </c>
      <c r="I47" s="240" t="str">
        <f>IF(VLOOKUP(C47,Results!B:O,14,FALSE)="","Retired",VLOOKUP(C47,Results!B:O,14,FALSE))</f>
        <v>53.49,9</v>
      </c>
    </row>
    <row r="48" spans="1:9" ht="15">
      <c r="A48" s="97">
        <f t="shared" si="0"/>
        <v>41</v>
      </c>
      <c r="B48" s="232">
        <f>COUNTIF($D$1:D47,D48)+1</f>
        <v>9</v>
      </c>
      <c r="C48" s="129">
        <v>24</v>
      </c>
      <c r="D48" s="98" t="str">
        <f>VLOOKUP(C48,Startlist!B:F,2,FALSE)</f>
        <v>MV5</v>
      </c>
      <c r="E48" s="99" t="str">
        <f>CONCATENATE(VLOOKUP(C48,Startlist!B:H,3,FALSE)," / ",VLOOKUP(C48,Startlist!B:H,4,FALSE))</f>
        <v>Janis Sala / Janis Bruzinskis</v>
      </c>
      <c r="F48" s="100" t="str">
        <f>VLOOKUP(C48,Startlist!B:F,5,FALSE)</f>
        <v>LVA</v>
      </c>
      <c r="G48" s="99" t="str">
        <f>VLOOKUP(C48,Startlist!B:H,7,FALSE)</f>
        <v>Audi 90 Quattro</v>
      </c>
      <c r="H48" s="99" t="str">
        <f>VLOOKUP(C48,Startlist!B:H,6,FALSE)</f>
        <v>JANIS SALA</v>
      </c>
      <c r="I48" s="240" t="str">
        <f>IF(VLOOKUP(C48,Results!B:O,14,FALSE)="","Retired",VLOOKUP(C48,Results!B:O,14,FALSE))</f>
        <v>54.06,0</v>
      </c>
    </row>
    <row r="49" spans="1:9" ht="15">
      <c r="A49" s="97">
        <f t="shared" si="0"/>
        <v>42</v>
      </c>
      <c r="B49" s="232">
        <f>COUNTIF($D$1:D48,D49)+1</f>
        <v>5</v>
      </c>
      <c r="C49" s="129">
        <v>29</v>
      </c>
      <c r="D49" s="98" t="str">
        <f>VLOOKUP(C49,Startlist!B:F,2,FALSE)</f>
        <v>MV4</v>
      </c>
      <c r="E49" s="99" t="str">
        <f>CONCATENATE(VLOOKUP(C49,Startlist!B:H,3,FALSE)," / ",VLOOKUP(C49,Startlist!B:H,4,FALSE))</f>
        <v>Gil Membrado / Rogelio Penate</v>
      </c>
      <c r="F49" s="100" t="str">
        <f>VLOOKUP(C49,Startlist!B:F,5,FALSE)</f>
        <v>LVA / ESP</v>
      </c>
      <c r="G49" s="99" t="str">
        <f>VLOOKUP(C49,Startlist!B:H,7,FALSE)</f>
        <v>Peugeot 208 R2</v>
      </c>
      <c r="H49" s="99" t="str">
        <f>VLOOKUP(C49,Startlist!B:H,6,FALSE)</f>
        <v>SPORTA KLUBS AUTOSTILS RALLYTEAM</v>
      </c>
      <c r="I49" s="240" t="str">
        <f>IF(VLOOKUP(C49,Results!B:O,14,FALSE)="","Retired",VLOOKUP(C49,Results!B:O,14,FALSE))</f>
        <v>54.08,2</v>
      </c>
    </row>
    <row r="50" spans="1:9" ht="15">
      <c r="A50" s="97">
        <f t="shared" si="0"/>
        <v>43</v>
      </c>
      <c r="B50" s="232">
        <f>COUNTIF($D$1:D49,D50)+1</f>
        <v>10</v>
      </c>
      <c r="C50" s="129">
        <v>57</v>
      </c>
      <c r="D50" s="98" t="str">
        <f>VLOOKUP(C50,Startlist!B:F,2,FALSE)</f>
        <v>MV7</v>
      </c>
      <c r="E50" s="99" t="str">
        <f>CONCATENATE(VLOOKUP(C50,Startlist!B:H,3,FALSE)," / ",VLOOKUP(C50,Startlist!B:H,4,FALSE))</f>
        <v>Koit Repnau / Hannes Hannus</v>
      </c>
      <c r="F50" s="100" t="str">
        <f>VLOOKUP(C50,Startlist!B:F,5,FALSE)</f>
        <v>EST</v>
      </c>
      <c r="G50" s="99" t="str">
        <f>VLOOKUP(C50,Startlist!B:H,7,FALSE)</f>
        <v>Honda Civic Type-R</v>
      </c>
      <c r="H50" s="99" t="str">
        <f>VLOOKUP(C50,Startlist!B:H,6,FALSE)</f>
        <v>CUEKS RACING</v>
      </c>
      <c r="I50" s="240" t="str">
        <f>IF(VLOOKUP(C50,Results!B:O,14,FALSE)="","Retired",VLOOKUP(C50,Results!B:O,14,FALSE))</f>
        <v>54.14,9</v>
      </c>
    </row>
    <row r="51" spans="1:9" ht="15">
      <c r="A51" s="97">
        <f t="shared" si="0"/>
        <v>44</v>
      </c>
      <c r="B51" s="232">
        <f>COUNTIF($D$1:D50,D51)+1</f>
        <v>8</v>
      </c>
      <c r="C51" s="129">
        <v>73</v>
      </c>
      <c r="D51" s="98" t="str">
        <f>VLOOKUP(C51,Startlist!B:F,2,FALSE)</f>
        <v>MV6</v>
      </c>
      <c r="E51" s="99" t="str">
        <f>CONCATENATE(VLOOKUP(C51,Startlist!B:H,3,FALSE)," / ",VLOOKUP(C51,Startlist!B:H,4,FALSE))</f>
        <v>Sigmar Tammemägi / Arno Kuus</v>
      </c>
      <c r="F51" s="100" t="str">
        <f>VLOOKUP(C51,Startlist!B:F,5,FALSE)</f>
        <v>EST</v>
      </c>
      <c r="G51" s="99" t="str">
        <f>VLOOKUP(C51,Startlist!B:H,7,FALSE)</f>
        <v>BMW Compact</v>
      </c>
      <c r="H51" s="99" t="str">
        <f>VLOOKUP(C51,Startlist!B:H,6,FALSE)</f>
        <v>KAUR MOTORSPORT</v>
      </c>
      <c r="I51" s="240" t="str">
        <f>IF(VLOOKUP(C51,Results!B:O,14,FALSE)="","Retired",VLOOKUP(C51,Results!B:O,14,FALSE))</f>
        <v>54.18,8</v>
      </c>
    </row>
    <row r="52" spans="1:9" ht="15">
      <c r="A52" s="97">
        <f t="shared" si="0"/>
        <v>45</v>
      </c>
      <c r="B52" s="232">
        <f>COUNTIF($D$1:D51,D52)+1</f>
        <v>4</v>
      </c>
      <c r="C52" s="129">
        <v>68</v>
      </c>
      <c r="D52" s="98" t="str">
        <f>VLOOKUP(C52,Startlist!B:F,2,FALSE)</f>
        <v>MV8</v>
      </c>
      <c r="E52" s="99" t="str">
        <f>CONCATENATE(VLOOKUP(C52,Startlist!B:H,3,FALSE)," / ",VLOOKUP(C52,Startlist!B:H,4,FALSE))</f>
        <v>Adrian Pawlowski / Mateusz Pawlowski</v>
      </c>
      <c r="F52" s="100" t="str">
        <f>VLOOKUP(C52,Startlist!B:F,5,FALSE)</f>
        <v>POL</v>
      </c>
      <c r="G52" s="99" t="str">
        <f>VLOOKUP(C52,Startlist!B:H,7,FALSE)</f>
        <v>Honda Civic</v>
      </c>
      <c r="H52" s="99" t="str">
        <f>VLOOKUP(C52,Startlist!B:H,6,FALSE)</f>
        <v>KG-RT</v>
      </c>
      <c r="I52" s="240" t="str">
        <f>IF(VLOOKUP(C52,Results!B:O,14,FALSE)="","Retired",VLOOKUP(C52,Results!B:O,14,FALSE))</f>
        <v>54.20,7</v>
      </c>
    </row>
    <row r="53" spans="1:9" ht="15">
      <c r="A53" s="97">
        <f t="shared" si="0"/>
        <v>46</v>
      </c>
      <c r="B53" s="232">
        <f>COUNTIF($D$1:D52,D53)+1</f>
        <v>5</v>
      </c>
      <c r="C53" s="129">
        <v>63</v>
      </c>
      <c r="D53" s="98" t="str">
        <f>VLOOKUP(C53,Startlist!B:F,2,FALSE)</f>
        <v>MV8</v>
      </c>
      <c r="E53" s="99" t="str">
        <f>CONCATENATE(VLOOKUP(C53,Startlist!B:H,3,FALSE)," / ",VLOOKUP(C53,Startlist!B:H,4,FALSE))</f>
        <v>Karl-Kenneth Neuhaus / Inga Reimal</v>
      </c>
      <c r="F53" s="100" t="str">
        <f>VLOOKUP(C53,Startlist!B:F,5,FALSE)</f>
        <v>EST</v>
      </c>
      <c r="G53" s="99" t="str">
        <f>VLOOKUP(C53,Startlist!B:H,7,FALSE)</f>
        <v>Honda Civic</v>
      </c>
      <c r="H53" s="99" t="str">
        <f>VLOOKUP(C53,Startlist!B:H,6,FALSE)</f>
        <v>THULE MOTORSPORT</v>
      </c>
      <c r="I53" s="240" t="str">
        <f>IF(VLOOKUP(C53,Results!B:O,14,FALSE)="","Retired",VLOOKUP(C53,Results!B:O,14,FALSE))</f>
        <v>54.24,5</v>
      </c>
    </row>
    <row r="54" spans="1:9" ht="15">
      <c r="A54" s="97">
        <f t="shared" si="0"/>
        <v>47</v>
      </c>
      <c r="B54" s="232">
        <f>COUNTIF($D$1:D53,D54)+1</f>
        <v>9</v>
      </c>
      <c r="C54" s="129">
        <v>61</v>
      </c>
      <c r="D54" s="98" t="str">
        <f>VLOOKUP(C54,Startlist!B:F,2,FALSE)</f>
        <v>MV6</v>
      </c>
      <c r="E54" s="99" t="str">
        <f>CONCATENATE(VLOOKUP(C54,Startlist!B:H,3,FALSE)," / ",VLOOKUP(C54,Startlist!B:H,4,FALSE))</f>
        <v>Rünno Ubinhain / Kaido Oru</v>
      </c>
      <c r="F54" s="100" t="str">
        <f>VLOOKUP(C54,Startlist!B:F,5,FALSE)</f>
        <v>EST</v>
      </c>
      <c r="G54" s="99" t="str">
        <f>VLOOKUP(C54,Startlist!B:H,7,FALSE)</f>
        <v>BMW 325 Diisel</v>
      </c>
      <c r="H54" s="99" t="str">
        <f>VLOOKUP(C54,Startlist!B:H,6,FALSE)</f>
        <v>KUPATAMA MOTORSPORT</v>
      </c>
      <c r="I54" s="240" t="str">
        <f>IF(VLOOKUP(C54,Results!B:O,14,FALSE)="","Retired",VLOOKUP(C54,Results!B:O,14,FALSE))</f>
        <v>54.53,3</v>
      </c>
    </row>
    <row r="55" spans="1:9" ht="15">
      <c r="A55" s="97">
        <f t="shared" si="0"/>
        <v>48</v>
      </c>
      <c r="B55" s="232">
        <f>COUNTIF($D$1:D54,D55)+1</f>
        <v>6</v>
      </c>
      <c r="C55" s="129">
        <v>28</v>
      </c>
      <c r="D55" s="98" t="str">
        <f>VLOOKUP(C55,Startlist!B:F,2,FALSE)</f>
        <v>MV4</v>
      </c>
      <c r="E55" s="99" t="str">
        <f>CONCATENATE(VLOOKUP(C55,Startlist!B:H,3,FALSE)," / ",VLOOKUP(C55,Startlist!B:H,4,FALSE))</f>
        <v>Thomas Martens / Jarkko Miettinen</v>
      </c>
      <c r="F55" s="100" t="str">
        <f>VLOOKUP(C55,Startlist!B:F,5,FALSE)</f>
        <v>LVA / FIN</v>
      </c>
      <c r="G55" s="99" t="str">
        <f>VLOOKUP(C55,Startlist!B:H,7,FALSE)</f>
        <v>Ford Fiesta 1,6 R</v>
      </c>
      <c r="H55" s="99" t="str">
        <f>VLOOKUP(C55,Startlist!B:H,6,FALSE)</f>
        <v>SIA RALLY LATVIA</v>
      </c>
      <c r="I55" s="240" t="str">
        <f>IF(VLOOKUP(C55,Results!B:O,14,FALSE)="","Retired",VLOOKUP(C55,Results!B:O,14,FALSE))</f>
        <v>54.57,1</v>
      </c>
    </row>
    <row r="56" spans="1:9" ht="15">
      <c r="A56" s="97">
        <f t="shared" si="0"/>
        <v>49</v>
      </c>
      <c r="B56" s="232">
        <f>COUNTIF($D$1:D55,D56)+1</f>
        <v>10</v>
      </c>
      <c r="C56" s="129">
        <v>39</v>
      </c>
      <c r="D56" s="98" t="str">
        <f>VLOOKUP(C56,Startlist!B:F,2,FALSE)</f>
        <v>MV6</v>
      </c>
      <c r="E56" s="99" t="str">
        <f>CONCATENATE(VLOOKUP(C56,Startlist!B:H,3,FALSE)," / ",VLOOKUP(C56,Startlist!B:H,4,FALSE))</f>
        <v>Argo Kuutok / Vallo Pleesi</v>
      </c>
      <c r="F56" s="100" t="str">
        <f>VLOOKUP(C56,Startlist!B:F,5,FALSE)</f>
        <v>EST</v>
      </c>
      <c r="G56" s="99" t="str">
        <f>VLOOKUP(C56,Startlist!B:H,7,FALSE)</f>
        <v>BMW M3</v>
      </c>
      <c r="H56" s="99" t="str">
        <f>VLOOKUP(C56,Startlist!B:H,6,FALSE)</f>
        <v>BTR RACING</v>
      </c>
      <c r="I56" s="240" t="str">
        <f>IF(VLOOKUP(C56,Results!B:O,14,FALSE)="","Retired",VLOOKUP(C56,Results!B:O,14,FALSE))</f>
        <v>55.38,7</v>
      </c>
    </row>
    <row r="57" spans="1:9" ht="15">
      <c r="A57" s="97">
        <f t="shared" si="0"/>
        <v>50</v>
      </c>
      <c r="B57" s="232">
        <f>COUNTIF($D$1:D56,D57)+1</f>
        <v>11</v>
      </c>
      <c r="C57" s="129">
        <v>81</v>
      </c>
      <c r="D57" s="98" t="str">
        <f>VLOOKUP(C57,Startlist!B:F,2,FALSE)</f>
        <v>MV7</v>
      </c>
      <c r="E57" s="99" t="str">
        <f>CONCATENATE(VLOOKUP(C57,Startlist!B:H,3,FALSE)," / ",VLOOKUP(C57,Startlist!B:H,4,FALSE))</f>
        <v>Risto Raie / Maido Külmallik</v>
      </c>
      <c r="F57" s="100" t="str">
        <f>VLOOKUP(C57,Startlist!B:F,5,FALSE)</f>
        <v>EST</v>
      </c>
      <c r="G57" s="99" t="str">
        <f>VLOOKUP(C57,Startlist!B:H,7,FALSE)</f>
        <v>Lada 2107</v>
      </c>
      <c r="H57" s="99" t="str">
        <f>VLOOKUP(C57,Startlist!B:H,6,FALSE)</f>
        <v>KAUR MOTORSPORT</v>
      </c>
      <c r="I57" s="240" t="str">
        <f>IF(VLOOKUP(C57,Results!B:O,14,FALSE)="","Retired",VLOOKUP(C57,Results!B:O,14,FALSE))</f>
        <v>56.11,1</v>
      </c>
    </row>
    <row r="58" spans="1:9" ht="15">
      <c r="A58" s="97">
        <f t="shared" si="0"/>
        <v>51</v>
      </c>
      <c r="B58" s="232">
        <f>COUNTIF($D$1:D57,D58)+1</f>
        <v>12</v>
      </c>
      <c r="C58" s="129">
        <v>82</v>
      </c>
      <c r="D58" s="98" t="str">
        <f>VLOOKUP(C58,Startlist!B:F,2,FALSE)</f>
        <v>MV7</v>
      </c>
      <c r="E58" s="99" t="str">
        <f>CONCATENATE(VLOOKUP(C58,Startlist!B:H,3,FALSE)," / ",VLOOKUP(C58,Startlist!B:H,4,FALSE))</f>
        <v>Märtin Liivoja / Stein Karu</v>
      </c>
      <c r="F58" s="100" t="str">
        <f>VLOOKUP(C58,Startlist!B:F,5,FALSE)</f>
        <v>EST</v>
      </c>
      <c r="G58" s="99" t="str">
        <f>VLOOKUP(C58,Startlist!B:H,7,FALSE)</f>
        <v>Nissan Almera GTI Diisel</v>
      </c>
      <c r="H58" s="99" t="str">
        <f>VLOOKUP(C58,Startlist!B:H,6,FALSE)</f>
        <v>KUPATAMA MOTORSPORT</v>
      </c>
      <c r="I58" s="240" t="str">
        <f>IF(VLOOKUP(C58,Results!B:O,14,FALSE)="","Retired",VLOOKUP(C58,Results!B:O,14,FALSE))</f>
        <v>56.34,3</v>
      </c>
    </row>
    <row r="59" spans="1:9" ht="15">
      <c r="A59" s="97">
        <f t="shared" si="0"/>
        <v>52</v>
      </c>
      <c r="B59" s="232">
        <f>COUNTIF($D$1:D58,D59)+1</f>
        <v>13</v>
      </c>
      <c r="C59" s="129">
        <v>79</v>
      </c>
      <c r="D59" s="98" t="str">
        <f>VLOOKUP(C59,Startlist!B:F,2,FALSE)</f>
        <v>MV7</v>
      </c>
      <c r="E59" s="99" t="str">
        <f>CONCATENATE(VLOOKUP(C59,Startlist!B:H,3,FALSE)," / ",VLOOKUP(C59,Startlist!B:H,4,FALSE))</f>
        <v>Lauri Nurm / Moonika Saarestik</v>
      </c>
      <c r="F59" s="100" t="str">
        <f>VLOOKUP(C59,Startlist!B:F,5,FALSE)</f>
        <v>EST</v>
      </c>
      <c r="G59" s="99" t="str">
        <f>VLOOKUP(C59,Startlist!B:H,7,FALSE)</f>
        <v>Vaz 2101</v>
      </c>
      <c r="H59" s="99" t="str">
        <f>VLOOKUP(C59,Startlist!B:H,6,FALSE)</f>
        <v>MILREM MOTORSPORT</v>
      </c>
      <c r="I59" s="240" t="str">
        <f>IF(VLOOKUP(C59,Results!B:O,14,FALSE)="","Retired",VLOOKUP(C59,Results!B:O,14,FALSE))</f>
        <v>57.06,8</v>
      </c>
    </row>
    <row r="60" spans="1:9" ht="15">
      <c r="A60" s="97">
        <f t="shared" si="0"/>
        <v>53</v>
      </c>
      <c r="B60" s="232">
        <f>COUNTIF($D$1:D59,D60)+1</f>
        <v>1</v>
      </c>
      <c r="C60" s="129">
        <v>88</v>
      </c>
      <c r="D60" s="98" t="str">
        <f>VLOOKUP(C60,Startlist!B:F,2,FALSE)</f>
        <v>MV9</v>
      </c>
      <c r="E60" s="99" t="str">
        <f>CONCATENATE(VLOOKUP(C60,Startlist!B:H,3,FALSE)," / ",VLOOKUP(C60,Startlist!B:H,4,FALSE))</f>
        <v>Martin Kio / Jüri Lohk</v>
      </c>
      <c r="F60" s="100" t="str">
        <f>VLOOKUP(C60,Startlist!B:F,5,FALSE)</f>
        <v>EST</v>
      </c>
      <c r="G60" s="99" t="str">
        <f>VLOOKUP(C60,Startlist!B:H,7,FALSE)</f>
        <v>Gaz 51</v>
      </c>
      <c r="H60" s="99" t="str">
        <f>VLOOKUP(C60,Startlist!B:H,6,FALSE)</f>
        <v>SK VILLU</v>
      </c>
      <c r="I60" s="240" t="str">
        <f>IF(VLOOKUP(C60,Results!B:O,14,FALSE)="","Retired",VLOOKUP(C60,Results!B:O,14,FALSE))</f>
        <v>58.03,5</v>
      </c>
    </row>
    <row r="61" spans="1:9" ht="15">
      <c r="A61" s="97">
        <f t="shared" si="0"/>
        <v>54</v>
      </c>
      <c r="B61" s="232">
        <f>COUNTIF($D$1:D60,D61)+1</f>
        <v>7</v>
      </c>
      <c r="C61" s="129">
        <v>26</v>
      </c>
      <c r="D61" s="98" t="str">
        <f>VLOOKUP(C61,Startlist!B:F,2,FALSE)</f>
        <v>MV4</v>
      </c>
      <c r="E61" s="99" t="str">
        <f>CONCATENATE(VLOOKUP(C61,Startlist!B:H,3,FALSE)," / ",VLOOKUP(C61,Startlist!B:H,4,FALSE))</f>
        <v>Kevin Reimann Saraiva / Nelson Ramos</v>
      </c>
      <c r="F61" s="100" t="str">
        <f>VLOOKUP(C61,Startlist!B:F,5,FALSE)</f>
        <v>EST / PRT</v>
      </c>
      <c r="G61" s="99" t="str">
        <f>VLOOKUP(C61,Startlist!B:H,7,FALSE)</f>
        <v>Ford Fiesta R2</v>
      </c>
      <c r="H61" s="99" t="str">
        <f>VLOOKUP(C61,Startlist!B:H,6,FALSE)</f>
        <v>KEVIN REIMANN SARAIVA</v>
      </c>
      <c r="I61" s="240" t="str">
        <f>IF(VLOOKUP(C61,Results!B:O,14,FALSE)="","Retired",VLOOKUP(C61,Results!B:O,14,FALSE))</f>
        <v>58.10,7</v>
      </c>
    </row>
    <row r="62" spans="1:9" ht="15">
      <c r="A62" s="97">
        <f t="shared" si="0"/>
        <v>55</v>
      </c>
      <c r="B62" s="232">
        <f>COUNTIF($D$1:D61,D62)+1</f>
        <v>2</v>
      </c>
      <c r="C62" s="129">
        <v>86</v>
      </c>
      <c r="D62" s="98" t="str">
        <f>VLOOKUP(C62,Startlist!B:F,2,FALSE)</f>
        <v>MV9</v>
      </c>
      <c r="E62" s="99" t="str">
        <f>CONCATENATE(VLOOKUP(C62,Startlist!B:H,3,FALSE)," / ",VLOOKUP(C62,Startlist!B:H,4,FALSE))</f>
        <v>Rainer Tuberik / Allar Heina</v>
      </c>
      <c r="F62" s="100" t="str">
        <f>VLOOKUP(C62,Startlist!B:F,5,FALSE)</f>
        <v>EST</v>
      </c>
      <c r="G62" s="99" t="str">
        <f>VLOOKUP(C62,Startlist!B:H,7,FALSE)</f>
        <v>Gaz 51</v>
      </c>
      <c r="H62" s="99" t="str">
        <f>VLOOKUP(C62,Startlist!B:H,6,FALSE)</f>
        <v>JUURU TEHNIKAKLUBI</v>
      </c>
      <c r="I62" s="240" t="str">
        <f>IF(VLOOKUP(C62,Results!B:O,14,FALSE)="","Retired",VLOOKUP(C62,Results!B:O,14,FALSE))</f>
        <v>58.17,3</v>
      </c>
    </row>
    <row r="63" spans="1:9" ht="15">
      <c r="A63" s="97">
        <f t="shared" si="0"/>
        <v>56</v>
      </c>
      <c r="B63" s="232">
        <f>COUNTIF($D$1:D62,D63)+1</f>
        <v>14</v>
      </c>
      <c r="C63" s="129">
        <v>70</v>
      </c>
      <c r="D63" s="98" t="str">
        <f>VLOOKUP(C63,Startlist!B:F,2,FALSE)</f>
        <v>MV7</v>
      </c>
      <c r="E63" s="99" t="str">
        <f>CONCATENATE(VLOOKUP(C63,Startlist!B:H,3,FALSE)," / ",VLOOKUP(C63,Startlist!B:H,4,FALSE))</f>
        <v>Erkki Jürgenson / Mikk-Sander Laubert</v>
      </c>
      <c r="F63" s="100" t="str">
        <f>VLOOKUP(C63,Startlist!B:F,5,FALSE)</f>
        <v>EST</v>
      </c>
      <c r="G63" s="99" t="str">
        <f>VLOOKUP(C63,Startlist!B:H,7,FALSE)</f>
        <v>BMW 318IS</v>
      </c>
      <c r="H63" s="99" t="str">
        <f>VLOOKUP(C63,Startlist!B:H,6,FALSE)</f>
        <v>MS RACING</v>
      </c>
      <c r="I63" s="240" t="str">
        <f>IF(VLOOKUP(C63,Results!B:O,14,FALSE)="","Retired",VLOOKUP(C63,Results!B:O,14,FALSE))</f>
        <v>58.58,7</v>
      </c>
    </row>
    <row r="64" spans="1:9" ht="15">
      <c r="A64" s="97">
        <f aca="true" t="shared" si="1" ref="A64:A70">A63+1</f>
        <v>57</v>
      </c>
      <c r="B64" s="232">
        <f>COUNTIF($D$1:D63,D64)+1</f>
        <v>3</v>
      </c>
      <c r="C64" s="129">
        <v>95</v>
      </c>
      <c r="D64" s="98" t="str">
        <f>VLOOKUP(C64,Startlist!B:F,2,FALSE)</f>
        <v>MV9</v>
      </c>
      <c r="E64" s="99" t="str">
        <f>CONCATENATE(VLOOKUP(C64,Startlist!B:H,3,FALSE)," / ",VLOOKUP(C64,Startlist!B:H,4,FALSE))</f>
        <v>Neimo Nurmet / Indrek Sepp</v>
      </c>
      <c r="F64" s="100" t="str">
        <f>VLOOKUP(C64,Startlist!B:F,5,FALSE)</f>
        <v>EST</v>
      </c>
      <c r="G64" s="99" t="str">
        <f>VLOOKUP(C64,Startlist!B:H,7,FALSE)</f>
        <v>Gaz 51A</v>
      </c>
      <c r="H64" s="99" t="str">
        <f>VLOOKUP(C64,Startlist!B:H,6,FALSE)</f>
        <v>MÄRJAMAA RALLY TEAM</v>
      </c>
      <c r="I64" s="240" t="str">
        <f>IF(VLOOKUP(C64,Results!B:O,14,FALSE)="","Retired",VLOOKUP(C64,Results!B:O,14,FALSE))</f>
        <v>59.39,7</v>
      </c>
    </row>
    <row r="65" spans="1:9" ht="15">
      <c r="A65" s="97">
        <f t="shared" si="1"/>
        <v>58</v>
      </c>
      <c r="B65" s="232">
        <f>COUNTIF($D$1:D64,D65)+1</f>
        <v>4</v>
      </c>
      <c r="C65" s="129">
        <v>96</v>
      </c>
      <c r="D65" s="98" t="str">
        <f>VLOOKUP(C65,Startlist!B:F,2,FALSE)</f>
        <v>MV9</v>
      </c>
      <c r="E65" s="99" t="str">
        <f>CONCATENATE(VLOOKUP(C65,Startlist!B:H,3,FALSE)," / ",VLOOKUP(C65,Startlist!B:H,4,FALSE))</f>
        <v>Erkki Visnapuu / Maiko Kalde</v>
      </c>
      <c r="F65" s="100" t="str">
        <f>VLOOKUP(C65,Startlist!B:F,5,FALSE)</f>
        <v>EST</v>
      </c>
      <c r="G65" s="99" t="str">
        <f>VLOOKUP(C65,Startlist!B:H,7,FALSE)</f>
        <v>Gaz 53</v>
      </c>
      <c r="H65" s="99" t="str">
        <f>VLOOKUP(C65,Startlist!B:H,6,FALSE)</f>
        <v>A1M MOTORSPORT</v>
      </c>
      <c r="I65" s="240" t="str">
        <f>IF(VLOOKUP(C65,Results!B:O,14,FALSE)="","Retired",VLOOKUP(C65,Results!B:O,14,FALSE))</f>
        <v> 1:01.39,7</v>
      </c>
    </row>
    <row r="66" spans="1:9" ht="15">
      <c r="A66" s="97">
        <f t="shared" si="1"/>
        <v>59</v>
      </c>
      <c r="B66" s="232">
        <f>COUNTIF($D$1:D65,D66)+1</f>
        <v>15</v>
      </c>
      <c r="C66" s="129">
        <v>75</v>
      </c>
      <c r="D66" s="98" t="str">
        <f>VLOOKUP(C66,Startlist!B:F,2,FALSE)</f>
        <v>MV7</v>
      </c>
      <c r="E66" s="99" t="str">
        <f>CONCATENATE(VLOOKUP(C66,Startlist!B:H,3,FALSE)," / ",VLOOKUP(C66,Startlist!B:H,4,FALSE))</f>
        <v>Arvis Vecvagars / Gints Gaikis</v>
      </c>
      <c r="F66" s="100" t="str">
        <f>VLOOKUP(C66,Startlist!B:F,5,FALSE)</f>
        <v>LVA</v>
      </c>
      <c r="G66" s="99" t="str">
        <f>VLOOKUP(C66,Startlist!B:H,7,FALSE)</f>
        <v>Renault Clio</v>
      </c>
      <c r="H66" s="99" t="str">
        <f>VLOOKUP(C66,Startlist!B:H,6,FALSE)</f>
        <v>VRR AUTOSPORTS</v>
      </c>
      <c r="I66" s="240" t="str">
        <f>IF(VLOOKUP(C66,Results!B:O,14,FALSE)="","Retired",VLOOKUP(C66,Results!B:O,14,FALSE))</f>
        <v> 1:02.04,6</v>
      </c>
    </row>
    <row r="67" spans="1:9" ht="15">
      <c r="A67" s="97">
        <f t="shared" si="1"/>
        <v>60</v>
      </c>
      <c r="B67" s="232">
        <f>COUNTIF($D$1:D66,D67)+1</f>
        <v>6</v>
      </c>
      <c r="C67" s="129">
        <v>59</v>
      </c>
      <c r="D67" s="98" t="str">
        <f>VLOOKUP(C67,Startlist!B:F,2,FALSE)</f>
        <v>MV8</v>
      </c>
      <c r="E67" s="99" t="str">
        <f>CONCATENATE(VLOOKUP(C67,Startlist!B:H,3,FALSE)," / ",VLOOKUP(C67,Startlist!B:H,4,FALSE))</f>
        <v>Patrick Juhe / Rauno Orupōld</v>
      </c>
      <c r="F67" s="100" t="str">
        <f>VLOOKUP(C67,Startlist!B:F,5,FALSE)</f>
        <v>EST</v>
      </c>
      <c r="G67" s="99" t="str">
        <f>VLOOKUP(C67,Startlist!B:H,7,FALSE)</f>
        <v>Honda Civic</v>
      </c>
      <c r="H67" s="99" t="str">
        <f>VLOOKUP(C67,Startlist!B:H,6,FALSE)</f>
        <v>BTR RACING</v>
      </c>
      <c r="I67" s="240" t="str">
        <f>IF(VLOOKUP(C67,Results!B:O,14,FALSE)="","Retired",VLOOKUP(C67,Results!B:O,14,FALSE))</f>
        <v> 1:04.00,0</v>
      </c>
    </row>
    <row r="68" spans="1:9" ht="15">
      <c r="A68" s="97">
        <f t="shared" si="1"/>
        <v>61</v>
      </c>
      <c r="B68" s="232">
        <f>COUNTIF($D$1:D67,D68)+1</f>
        <v>5</v>
      </c>
      <c r="C68" s="129">
        <v>92</v>
      </c>
      <c r="D68" s="98" t="str">
        <f>VLOOKUP(C68,Startlist!B:F,2,FALSE)</f>
        <v>MV9</v>
      </c>
      <c r="E68" s="99" t="str">
        <f>CONCATENATE(VLOOKUP(C68,Startlist!B:H,3,FALSE)," / ",VLOOKUP(C68,Startlist!B:H,4,FALSE))</f>
        <v>Illimar Hirsnik / Allan Birjukov</v>
      </c>
      <c r="F68" s="100" t="str">
        <f>VLOOKUP(C68,Startlist!B:F,5,FALSE)</f>
        <v>EST</v>
      </c>
      <c r="G68" s="99" t="str">
        <f>VLOOKUP(C68,Startlist!B:H,7,FALSE)</f>
        <v>Gaz 51</v>
      </c>
      <c r="H68" s="99" t="str">
        <f>VLOOKUP(C68,Startlist!B:H,6,FALSE)</f>
        <v>A1M MOTORSPORT</v>
      </c>
      <c r="I68" s="240" t="str">
        <f>IF(VLOOKUP(C68,Results!B:O,14,FALSE)="","Retired",VLOOKUP(C68,Results!B:O,14,FALSE))</f>
        <v> 1:05.16,4</v>
      </c>
    </row>
    <row r="69" spans="1:9" ht="15">
      <c r="A69" s="97">
        <f t="shared" si="1"/>
        <v>62</v>
      </c>
      <c r="B69" s="232">
        <f>COUNTIF($D$1:D68,D69)+1</f>
        <v>11</v>
      </c>
      <c r="C69" s="129">
        <v>50</v>
      </c>
      <c r="D69" s="98" t="str">
        <f>VLOOKUP(C69,Startlist!B:F,2,FALSE)</f>
        <v>MV6</v>
      </c>
      <c r="E69" s="99" t="str">
        <f>CONCATENATE(VLOOKUP(C69,Startlist!B:H,3,FALSE)," / ",VLOOKUP(C69,Startlist!B:H,4,FALSE))</f>
        <v>Kristers Cimdins / Renars Skenders</v>
      </c>
      <c r="F69" s="100" t="str">
        <f>VLOOKUP(C69,Startlist!B:F,5,FALSE)</f>
        <v>LVA</v>
      </c>
      <c r="G69" s="99" t="str">
        <f>VLOOKUP(C69,Startlist!B:H,7,FALSE)</f>
        <v>BMW 330</v>
      </c>
      <c r="H69" s="99" t="str">
        <f>VLOOKUP(C69,Startlist!B:H,6,FALSE)</f>
        <v>KRISTERS CIMDINS</v>
      </c>
      <c r="I69" s="240" t="str">
        <f>IF(VLOOKUP(C69,Results!B:O,14,FALSE)="","Retired",VLOOKUP(C69,Results!B:O,14,FALSE))</f>
        <v> 1:11.22,5</v>
      </c>
    </row>
    <row r="70" spans="1:9" ht="15">
      <c r="A70" s="97">
        <f t="shared" si="1"/>
        <v>63</v>
      </c>
      <c r="B70" s="232">
        <f>COUNTIF($D$1:D69,D70)+1</f>
        <v>7</v>
      </c>
      <c r="C70" s="129">
        <v>2</v>
      </c>
      <c r="D70" s="98" t="str">
        <f>VLOOKUP(C70,Startlist!B:F,2,FALSE)</f>
        <v>MV2</v>
      </c>
      <c r="E70" s="99" t="str">
        <f>CONCATENATE(VLOOKUP(C70,Startlist!B:H,3,FALSE)," / ",VLOOKUP(C70,Startlist!B:H,4,FALSE))</f>
        <v>Raul Jeets / Timo Taniel</v>
      </c>
      <c r="F70" s="100" t="str">
        <f>VLOOKUP(C70,Startlist!B:F,5,FALSE)</f>
        <v>EST</v>
      </c>
      <c r="G70" s="99" t="str">
        <f>VLOOKUP(C70,Startlist!B:H,7,FALSE)</f>
        <v>Skoda Fabia Rally2 Evo</v>
      </c>
      <c r="H70" s="99" t="str">
        <f>VLOOKUP(C70,Startlist!B:H,6,FALSE)</f>
        <v>TEHASE AUTO</v>
      </c>
      <c r="I70" s="240" t="str">
        <f>IF(VLOOKUP(C70,Results!B:O,14,FALSE)="","Retired",VLOOKUP(C70,Results!B:O,14,FALSE))</f>
        <v> 1:38.59,1</v>
      </c>
    </row>
    <row r="71" spans="1:9" ht="15">
      <c r="A71" s="97"/>
      <c r="B71" s="232"/>
      <c r="C71" s="129">
        <v>7</v>
      </c>
      <c r="D71" s="98" t="str">
        <f>VLOOKUP(C71,Startlist!B:F,2,FALSE)</f>
        <v>MV2</v>
      </c>
      <c r="E71" s="99" t="str">
        <f>CONCATENATE(VLOOKUP(C71,Startlist!B:H,3,FALSE)," / ",VLOOKUP(C71,Startlist!B:H,4,FALSE))</f>
        <v>Vladas Jurkevicius / Aisvydas Paliukenas</v>
      </c>
      <c r="F71" s="100" t="str">
        <f>VLOOKUP(C71,Startlist!B:F,5,FALSE)</f>
        <v>LTU</v>
      </c>
      <c r="G71" s="99" t="str">
        <f>VLOOKUP(C71,Startlist!B:H,7,FALSE)</f>
        <v>Skoda Fabia Rally2 Evo</v>
      </c>
      <c r="H71" s="99" t="str">
        <f>VLOOKUP(C71,Startlist!B:H,6,FALSE)</f>
        <v>ATLANTIS RACING</v>
      </c>
      <c r="I71" s="273" t="str">
        <f>IF(VLOOKUP(C71,Results!B:O,14,FALSE)="","Retired",VLOOKUP(C71,Results!B:O,14,FALSE))</f>
        <v>Retired</v>
      </c>
    </row>
    <row r="72" spans="1:9" ht="15">
      <c r="A72" s="97"/>
      <c r="B72" s="232"/>
      <c r="C72" s="129">
        <v>9</v>
      </c>
      <c r="D72" s="98" t="str">
        <f>VLOOKUP(C72,Startlist!B:F,2,FALSE)</f>
        <v>MV5</v>
      </c>
      <c r="E72" s="99" t="str">
        <f>CONCATENATE(VLOOKUP(C72,Startlist!B:H,3,FALSE)," / ",VLOOKUP(C72,Startlist!B:H,4,FALSE))</f>
        <v>Edijs Bergmanis / Maris Kulss</v>
      </c>
      <c r="F72" s="100" t="str">
        <f>VLOOKUP(C72,Startlist!B:F,5,FALSE)</f>
        <v>LVA</v>
      </c>
      <c r="G72" s="99" t="str">
        <f>VLOOKUP(C72,Startlist!B:H,7,FALSE)</f>
        <v>Mitsubishi Lancer Evo 9</v>
      </c>
      <c r="H72" s="99" t="str">
        <f>VLOOKUP(C72,Startlist!B:H,6,FALSE)</f>
        <v>RALLYWORKSHOP</v>
      </c>
      <c r="I72" s="273" t="str">
        <f>IF(VLOOKUP(C72,Results!B:O,14,FALSE)="","Retired",VLOOKUP(C72,Results!B:O,14,FALSE))</f>
        <v>Retired</v>
      </c>
    </row>
    <row r="73" spans="1:9" ht="15">
      <c r="A73" s="97"/>
      <c r="B73" s="232"/>
      <c r="C73" s="129">
        <v>18</v>
      </c>
      <c r="D73" s="98" t="str">
        <f>VLOOKUP(C73,Startlist!B:F,2,FALSE)</f>
        <v>MV2</v>
      </c>
      <c r="E73" s="99" t="str">
        <f>CONCATENATE(VLOOKUP(C73,Startlist!B:H,3,FALSE)," / ",VLOOKUP(C73,Startlist!B:H,4,FALSE))</f>
        <v>Robert Kocik / Sebastian Wach</v>
      </c>
      <c r="F73" s="100" t="str">
        <f>VLOOKUP(C73,Startlist!B:F,5,FALSE)</f>
        <v>POL</v>
      </c>
      <c r="G73" s="99" t="str">
        <f>VLOOKUP(C73,Startlist!B:H,7,FALSE)</f>
        <v>Ford Fiesta Rally2</v>
      </c>
      <c r="H73" s="99" t="str">
        <f>VLOOKUP(C73,Startlist!B:H,6,FALSE)</f>
        <v>ROBERT KOCIK</v>
      </c>
      <c r="I73" s="273" t="str">
        <f>IF(VLOOKUP(C73,Results!B:O,14,FALSE)="","Retired",VLOOKUP(C73,Results!B:O,14,FALSE))</f>
        <v>Retired</v>
      </c>
    </row>
    <row r="74" spans="1:9" ht="15">
      <c r="A74" s="97"/>
      <c r="B74" s="232"/>
      <c r="C74" s="129">
        <v>23</v>
      </c>
      <c r="D74" s="98" t="str">
        <f>VLOOKUP(C74,Startlist!B:F,2,FALSE)</f>
        <v>MV5</v>
      </c>
      <c r="E74" s="99" t="str">
        <f>CONCATENATE(VLOOKUP(C74,Startlist!B:H,3,FALSE)," / ",VLOOKUP(C74,Startlist!B:H,4,FALSE))</f>
        <v>Vaiko Samm / Kaimar Taal</v>
      </c>
      <c r="F74" s="100" t="str">
        <f>VLOOKUP(C74,Startlist!B:F,5,FALSE)</f>
        <v>EST</v>
      </c>
      <c r="G74" s="99" t="str">
        <f>VLOOKUP(C74,Startlist!B:H,7,FALSE)</f>
        <v>Subaru Impreza WRX STI</v>
      </c>
      <c r="H74" s="99" t="str">
        <f>VLOOKUP(C74,Startlist!B:H,6,FALSE)</f>
        <v>G.M. RACING</v>
      </c>
      <c r="I74" s="273" t="str">
        <f>IF(VLOOKUP(C74,Results!B:O,14,FALSE)="","Retired",VLOOKUP(C74,Results!B:O,14,FALSE))</f>
        <v>Retired</v>
      </c>
    </row>
    <row r="75" spans="1:9" ht="15">
      <c r="A75" s="97"/>
      <c r="B75" s="232"/>
      <c r="C75" s="129">
        <v>25</v>
      </c>
      <c r="D75" s="98" t="str">
        <f>VLOOKUP(C75,Startlist!B:F,2,FALSE)</f>
        <v>MV4</v>
      </c>
      <c r="E75" s="99" t="str">
        <f>CONCATENATE(VLOOKUP(C75,Startlist!B:H,3,FALSE)," / ",VLOOKUP(C75,Startlist!B:H,4,FALSE))</f>
        <v>Kati Nōuakas / Silver Jänes</v>
      </c>
      <c r="F75" s="100" t="str">
        <f>VLOOKUP(C75,Startlist!B:F,5,FALSE)</f>
        <v>EST</v>
      </c>
      <c r="G75" s="99" t="str">
        <f>VLOOKUP(C75,Startlist!B:H,7,FALSE)</f>
        <v>Ford Fiesta R2</v>
      </c>
      <c r="H75" s="99" t="str">
        <f>VLOOKUP(C75,Startlist!B:H,6,FALSE)</f>
        <v>BTR RACING</v>
      </c>
      <c r="I75" s="273" t="str">
        <f>IF(VLOOKUP(C75,Results!B:O,14,FALSE)="","Retired",VLOOKUP(C75,Results!B:O,14,FALSE))</f>
        <v>Retired</v>
      </c>
    </row>
    <row r="76" spans="1:9" ht="15">
      <c r="A76" s="97"/>
      <c r="B76" s="232"/>
      <c r="C76" s="129">
        <v>35</v>
      </c>
      <c r="D76" s="98" t="str">
        <f>VLOOKUP(C76,Startlist!B:F,2,FALSE)</f>
        <v>MV6</v>
      </c>
      <c r="E76" s="99" t="str">
        <f>CONCATENATE(VLOOKUP(C76,Startlist!B:H,3,FALSE)," / ",VLOOKUP(C76,Startlist!B:H,4,FALSE))</f>
        <v>Toomas Vask / Taaniel Tigas</v>
      </c>
      <c r="F76" s="100" t="str">
        <f>VLOOKUP(C76,Startlist!B:F,5,FALSE)</f>
        <v>EST</v>
      </c>
      <c r="G76" s="99" t="str">
        <f>VLOOKUP(C76,Startlist!B:H,7,FALSE)</f>
        <v>BMW M3</v>
      </c>
      <c r="H76" s="99" t="str">
        <f>VLOOKUP(C76,Startlist!B:H,6,FALSE)</f>
        <v>MS RACING</v>
      </c>
      <c r="I76" s="273" t="str">
        <f>IF(VLOOKUP(C76,Results!B:O,14,FALSE)="","Retired",VLOOKUP(C76,Results!B:O,14,FALSE))</f>
        <v>Retired</v>
      </c>
    </row>
    <row r="77" spans="1:9" ht="15">
      <c r="A77" s="97"/>
      <c r="B77" s="232"/>
      <c r="C77" s="129">
        <v>37</v>
      </c>
      <c r="D77" s="98" t="str">
        <f>VLOOKUP(C77,Startlist!B:F,2,FALSE)</f>
        <v>MV6</v>
      </c>
      <c r="E77" s="99" t="str">
        <f>CONCATENATE(VLOOKUP(C77,Startlist!B:H,3,FALSE)," / ",VLOOKUP(C77,Startlist!B:H,4,FALSE))</f>
        <v>Raiko Aru / Veiko Kullamäe</v>
      </c>
      <c r="F77" s="100" t="str">
        <f>VLOOKUP(C77,Startlist!B:F,5,FALSE)</f>
        <v>EST</v>
      </c>
      <c r="G77" s="99" t="str">
        <f>VLOOKUP(C77,Startlist!B:H,7,FALSE)</f>
        <v>BMW 1M</v>
      </c>
      <c r="H77" s="99" t="str">
        <f>VLOOKUP(C77,Startlist!B:H,6,FALSE)</f>
        <v>MRF MOTORSPORT</v>
      </c>
      <c r="I77" s="273" t="str">
        <f>IF(VLOOKUP(C77,Results!B:O,14,FALSE)="","Retired",VLOOKUP(C77,Results!B:O,14,FALSE))</f>
        <v>Retired</v>
      </c>
    </row>
    <row r="78" spans="1:9" ht="15">
      <c r="A78" s="97"/>
      <c r="B78" s="232"/>
      <c r="C78" s="129">
        <v>41</v>
      </c>
      <c r="D78" s="98" t="str">
        <f>VLOOKUP(C78,Startlist!B:F,2,FALSE)</f>
        <v>MV5</v>
      </c>
      <c r="E78" s="99" t="str">
        <f>CONCATENATE(VLOOKUP(C78,Startlist!B:H,3,FALSE)," / ",VLOOKUP(C78,Startlist!B:H,4,FALSE))</f>
        <v>Henri Franke / Arvo Liimann</v>
      </c>
      <c r="F78" s="100" t="str">
        <f>VLOOKUP(C78,Startlist!B:F,5,FALSE)</f>
        <v>EST</v>
      </c>
      <c r="G78" s="99" t="str">
        <f>VLOOKUP(C78,Startlist!B:H,7,FALSE)</f>
        <v>Mitsubishi Lancer Evo 6</v>
      </c>
      <c r="H78" s="99" t="str">
        <f>VLOOKUP(C78,Startlist!B:H,6,FALSE)</f>
        <v>CUEKS RACING</v>
      </c>
      <c r="I78" s="273" t="str">
        <f>IF(VLOOKUP(C78,Results!B:O,14,FALSE)="","Retired",VLOOKUP(C78,Results!B:O,14,FALSE))</f>
        <v>Retired</v>
      </c>
    </row>
    <row r="79" spans="1:9" ht="15">
      <c r="A79" s="97"/>
      <c r="B79" s="232"/>
      <c r="C79" s="129">
        <v>46</v>
      </c>
      <c r="D79" s="98" t="str">
        <f>VLOOKUP(C79,Startlist!B:F,2,FALSE)</f>
        <v>MV6</v>
      </c>
      <c r="E79" s="99" t="str">
        <f>CONCATENATE(VLOOKUP(C79,Startlist!B:H,3,FALSE)," / ",VLOOKUP(C79,Startlist!B:H,4,FALSE))</f>
        <v>Marek Tammoja / Markus Tammoja</v>
      </c>
      <c r="F79" s="100" t="str">
        <f>VLOOKUP(C79,Startlist!B:F,5,FALSE)</f>
        <v>EST</v>
      </c>
      <c r="G79" s="99" t="str">
        <f>VLOOKUP(C79,Startlist!B:H,7,FALSE)</f>
        <v>BMW 316I</v>
      </c>
      <c r="H79" s="99" t="str">
        <f>VLOOKUP(C79,Startlist!B:H,6,FALSE)</f>
        <v>MRF MOTORSPORT</v>
      </c>
      <c r="I79" s="273" t="str">
        <f>IF(VLOOKUP(C79,Results!B:O,14,FALSE)="","Retired",VLOOKUP(C79,Results!B:O,14,FALSE))</f>
        <v>Retired</v>
      </c>
    </row>
    <row r="80" spans="1:9" ht="15">
      <c r="A80" s="97"/>
      <c r="B80" s="232"/>
      <c r="C80" s="129">
        <v>49</v>
      </c>
      <c r="D80" s="98" t="str">
        <f>VLOOKUP(C80,Startlist!B:F,2,FALSE)</f>
        <v>MV5</v>
      </c>
      <c r="E80" s="99" t="str">
        <f>CONCATENATE(VLOOKUP(C80,Startlist!B:H,3,FALSE)," / ",VLOOKUP(C80,Startlist!B:H,4,FALSE))</f>
        <v>Ronald Jürgenson / Marko Kaasik</v>
      </c>
      <c r="F80" s="100" t="str">
        <f>VLOOKUP(C80,Startlist!B:F,5,FALSE)</f>
        <v>EST</v>
      </c>
      <c r="G80" s="99" t="str">
        <f>VLOOKUP(C80,Startlist!B:H,7,FALSE)</f>
        <v>Mitsubishi Lancer Evo 6</v>
      </c>
      <c r="H80" s="99" t="str">
        <f>VLOOKUP(C80,Startlist!B:H,6,FALSE)</f>
        <v>TIKKRI MOTORSPORT</v>
      </c>
      <c r="I80" s="273" t="str">
        <f>IF(VLOOKUP(C80,Results!B:O,14,FALSE)="","Retired",VLOOKUP(C80,Results!B:O,14,FALSE))</f>
        <v>Retired</v>
      </c>
    </row>
    <row r="81" spans="1:9" ht="15">
      <c r="A81" s="97"/>
      <c r="B81" s="232"/>
      <c r="C81" s="129">
        <v>51</v>
      </c>
      <c r="D81" s="98" t="str">
        <f>VLOOKUP(C81,Startlist!B:F,2,FALSE)</f>
        <v>MV6</v>
      </c>
      <c r="E81" s="99" t="str">
        <f>CONCATENATE(VLOOKUP(C81,Startlist!B:H,3,FALSE)," / ",VLOOKUP(C81,Startlist!B:H,4,FALSE))</f>
        <v>Vaiko Järvela / Ardo Raidoja</v>
      </c>
      <c r="F81" s="100" t="str">
        <f>VLOOKUP(C81,Startlist!B:F,5,FALSE)</f>
        <v>EST</v>
      </c>
      <c r="G81" s="99" t="str">
        <f>VLOOKUP(C81,Startlist!B:H,7,FALSE)</f>
        <v>BMW E46</v>
      </c>
      <c r="H81" s="99" t="str">
        <f>VLOOKUP(C81,Startlist!B:H,6,FALSE)</f>
        <v>JUURU TEHNIKAKLUBI</v>
      </c>
      <c r="I81" s="273" t="str">
        <f>IF(VLOOKUP(C81,Results!B:O,14,FALSE)="","Retired",VLOOKUP(C81,Results!B:O,14,FALSE))</f>
        <v>Retired</v>
      </c>
    </row>
    <row r="82" spans="1:9" ht="15">
      <c r="A82" s="97"/>
      <c r="B82" s="232"/>
      <c r="C82" s="129">
        <v>52</v>
      </c>
      <c r="D82" s="98" t="str">
        <f>VLOOKUP(C82,Startlist!B:F,2,FALSE)</f>
        <v>MV5</v>
      </c>
      <c r="E82" s="99" t="str">
        <f>CONCATENATE(VLOOKUP(C82,Startlist!B:H,3,FALSE)," / ",VLOOKUP(C82,Startlist!B:H,4,FALSE))</f>
        <v>Janek Vallask / Kaupo Vana</v>
      </c>
      <c r="F82" s="100" t="str">
        <f>VLOOKUP(C82,Startlist!B:F,5,FALSE)</f>
        <v>EST</v>
      </c>
      <c r="G82" s="99" t="str">
        <f>VLOOKUP(C82,Startlist!B:H,7,FALSE)</f>
        <v>Subaru Impreza</v>
      </c>
      <c r="H82" s="99" t="str">
        <f>VLOOKUP(C82,Startlist!B:H,6,FALSE)</f>
        <v>MS RACING</v>
      </c>
      <c r="I82" s="273" t="str">
        <f>IF(VLOOKUP(C82,Results!B:O,14,FALSE)="","Retired",VLOOKUP(C82,Results!B:O,14,FALSE))</f>
        <v>Retired</v>
      </c>
    </row>
    <row r="83" spans="1:9" ht="15">
      <c r="A83" s="97"/>
      <c r="B83" s="232"/>
      <c r="C83" s="129">
        <v>65</v>
      </c>
      <c r="D83" s="98" t="str">
        <f>VLOOKUP(C83,Startlist!B:F,2,FALSE)</f>
        <v>MV6</v>
      </c>
      <c r="E83" s="99" t="str">
        <f>CONCATENATE(VLOOKUP(C83,Startlist!B:H,3,FALSE)," / ",VLOOKUP(C83,Startlist!B:H,4,FALSE))</f>
        <v>Frederik Annus / Mihkel Reinkubjas</v>
      </c>
      <c r="F83" s="100" t="str">
        <f>VLOOKUP(C83,Startlist!B:F,5,FALSE)</f>
        <v>EST</v>
      </c>
      <c r="G83" s="99" t="str">
        <f>VLOOKUP(C83,Startlist!B:H,7,FALSE)</f>
        <v>BMW 328</v>
      </c>
      <c r="H83" s="99" t="str">
        <f>VLOOKUP(C83,Startlist!B:H,6,FALSE)</f>
        <v>KAUR MOTORSPORT</v>
      </c>
      <c r="I83" s="273" t="str">
        <f>IF(VLOOKUP(C83,Results!B:O,14,FALSE)="","Retired",VLOOKUP(C83,Results!B:O,14,FALSE))</f>
        <v>Retired</v>
      </c>
    </row>
    <row r="84" spans="1:9" ht="15">
      <c r="A84" s="97"/>
      <c r="B84" s="232"/>
      <c r="C84" s="129">
        <v>69</v>
      </c>
      <c r="D84" s="98" t="str">
        <f>VLOOKUP(C84,Startlist!B:F,2,FALSE)</f>
        <v>MV7</v>
      </c>
      <c r="E84" s="99" t="str">
        <f>CONCATENATE(VLOOKUP(C84,Startlist!B:H,3,FALSE)," / ",VLOOKUP(C84,Startlist!B:H,4,FALSE))</f>
        <v>Erko Sibul / Kevin Keerov</v>
      </c>
      <c r="F84" s="100" t="str">
        <f>VLOOKUP(C84,Startlist!B:F,5,FALSE)</f>
        <v>EST</v>
      </c>
      <c r="G84" s="99" t="str">
        <f>VLOOKUP(C84,Startlist!B:H,7,FALSE)</f>
        <v>Lada VFTS</v>
      </c>
      <c r="H84" s="99" t="str">
        <f>VLOOKUP(C84,Startlist!B:H,6,FALSE)</f>
        <v>A1M MOTORSPORT</v>
      </c>
      <c r="I84" s="273" t="str">
        <f>IF(VLOOKUP(C84,Results!B:O,14,FALSE)="","Retired",VLOOKUP(C84,Results!B:O,14,FALSE))</f>
        <v>Retired</v>
      </c>
    </row>
    <row r="85" spans="1:9" ht="15">
      <c r="A85" s="97"/>
      <c r="B85" s="232"/>
      <c r="C85" s="129">
        <v>71</v>
      </c>
      <c r="D85" s="98" t="str">
        <f>VLOOKUP(C85,Startlist!B:F,2,FALSE)</f>
        <v>MV8</v>
      </c>
      <c r="E85" s="99" t="str">
        <f>CONCATENATE(VLOOKUP(C85,Startlist!B:H,3,FALSE)," / ",VLOOKUP(C85,Startlist!B:H,4,FALSE))</f>
        <v>Kasper Koosa / Kevin Roost</v>
      </c>
      <c r="F85" s="100" t="str">
        <f>VLOOKUP(C85,Startlist!B:F,5,FALSE)</f>
        <v>EST</v>
      </c>
      <c r="G85" s="99" t="str">
        <f>VLOOKUP(C85,Startlist!B:H,7,FALSE)</f>
        <v>Lada Kalina</v>
      </c>
      <c r="H85" s="99" t="str">
        <f>VLOOKUP(C85,Startlist!B:H,6,FALSE)</f>
        <v>A1M MOTORSPORT</v>
      </c>
      <c r="I85" s="273" t="str">
        <f>IF(VLOOKUP(C85,Results!B:O,14,FALSE)="","Retired",VLOOKUP(C85,Results!B:O,14,FALSE))</f>
        <v>Retired</v>
      </c>
    </row>
    <row r="86" spans="1:9" ht="15">
      <c r="A86" s="97"/>
      <c r="B86" s="232"/>
      <c r="C86" s="129">
        <v>74</v>
      </c>
      <c r="D86" s="98" t="str">
        <f>VLOOKUP(C86,Startlist!B:F,2,FALSE)</f>
        <v>MV8</v>
      </c>
      <c r="E86" s="99" t="str">
        <f>CONCATENATE(VLOOKUP(C86,Startlist!B:H,3,FALSE)," / ",VLOOKUP(C86,Startlist!B:H,4,FALSE))</f>
        <v>Einar Visnapuu / Arro Vahtra</v>
      </c>
      <c r="F86" s="100" t="str">
        <f>VLOOKUP(C86,Startlist!B:F,5,FALSE)</f>
        <v>EST</v>
      </c>
      <c r="G86" s="99" t="str">
        <f>VLOOKUP(C86,Startlist!B:H,7,FALSE)</f>
        <v>Lada VFTS</v>
      </c>
      <c r="H86" s="99" t="str">
        <f>VLOOKUP(C86,Startlist!B:H,6,FALSE)</f>
        <v>A1M MOTORSPORT</v>
      </c>
      <c r="I86" s="273" t="str">
        <f>IF(VLOOKUP(C86,Results!B:O,14,FALSE)="","Retired",VLOOKUP(C86,Results!B:O,14,FALSE))</f>
        <v>Retired</v>
      </c>
    </row>
    <row r="87" spans="1:9" ht="15">
      <c r="A87" s="97"/>
      <c r="B87" s="232"/>
      <c r="C87" s="129">
        <v>76</v>
      </c>
      <c r="D87" s="98" t="str">
        <f>VLOOKUP(C87,Startlist!B:F,2,FALSE)</f>
        <v>MV7</v>
      </c>
      <c r="E87" s="99" t="str">
        <f>CONCATENATE(VLOOKUP(C87,Startlist!B:H,3,FALSE)," / ",VLOOKUP(C87,Startlist!B:H,4,FALSE))</f>
        <v>Aleksandrs Jakovlevs / Valerijs Maslovs</v>
      </c>
      <c r="F87" s="100" t="str">
        <f>VLOOKUP(C87,Startlist!B:F,5,FALSE)</f>
        <v>LVA</v>
      </c>
      <c r="G87" s="99" t="str">
        <f>VLOOKUP(C87,Startlist!B:H,7,FALSE)</f>
        <v>Honda Civic Type-R</v>
      </c>
      <c r="H87" s="99" t="str">
        <f>VLOOKUP(C87,Startlist!B:H,6,FALSE)</f>
        <v>ALEKSANDRS JAKOVLEVS</v>
      </c>
      <c r="I87" s="273" t="str">
        <f>IF(VLOOKUP(C87,Results!B:O,14,FALSE)="","Retired",VLOOKUP(C87,Results!B:O,14,FALSE))</f>
        <v>Retired</v>
      </c>
    </row>
    <row r="88" spans="1:9" ht="15">
      <c r="A88" s="97"/>
      <c r="B88" s="232"/>
      <c r="C88" s="129">
        <v>80</v>
      </c>
      <c r="D88" s="98" t="str">
        <f>VLOOKUP(C88,Startlist!B:F,2,FALSE)</f>
        <v>MV7</v>
      </c>
      <c r="E88" s="99" t="str">
        <f>CONCATENATE(VLOOKUP(C88,Startlist!B:H,3,FALSE)," / ",VLOOKUP(C88,Startlist!B:H,4,FALSE))</f>
        <v>Imre Randmäe / Sven Tammin</v>
      </c>
      <c r="F88" s="100" t="str">
        <f>VLOOKUP(C88,Startlist!B:F,5,FALSE)</f>
        <v>EST</v>
      </c>
      <c r="G88" s="99" t="str">
        <f>VLOOKUP(C88,Startlist!B:H,7,FALSE)</f>
        <v>VW Golf 2</v>
      </c>
      <c r="H88" s="99" t="str">
        <f>VLOOKUP(C88,Startlist!B:H,6,FALSE)</f>
        <v>BTR RACING</v>
      </c>
      <c r="I88" s="273" t="str">
        <f>IF(VLOOKUP(C88,Results!B:O,14,FALSE)="","Retired",VLOOKUP(C88,Results!B:O,14,FALSE))</f>
        <v>Retired</v>
      </c>
    </row>
    <row r="89" spans="1:9" ht="15">
      <c r="A89" s="97"/>
      <c r="B89" s="232"/>
      <c r="C89" s="129">
        <v>83</v>
      </c>
      <c r="D89" s="98" t="str">
        <f>VLOOKUP(C89,Startlist!B:F,2,FALSE)</f>
        <v>MV7</v>
      </c>
      <c r="E89" s="99" t="str">
        <f>CONCATENATE(VLOOKUP(C89,Startlist!B:H,3,FALSE)," / ",VLOOKUP(C89,Startlist!B:H,4,FALSE))</f>
        <v>Rando Paluvere / Robert-Emerson Veide</v>
      </c>
      <c r="F89" s="100" t="str">
        <f>VLOOKUP(C89,Startlist!B:F,5,FALSE)</f>
        <v>EST</v>
      </c>
      <c r="G89" s="99" t="str">
        <f>VLOOKUP(C89,Startlist!B:H,7,FALSE)</f>
        <v>BMW 316I</v>
      </c>
      <c r="H89" s="99" t="str">
        <f>VLOOKUP(C89,Startlist!B:H,6,FALSE)</f>
        <v>YELLOW RACING</v>
      </c>
      <c r="I89" s="273" t="str">
        <f>IF(VLOOKUP(C89,Results!B:O,14,FALSE)="","Retired",VLOOKUP(C89,Results!B:O,14,FALSE))</f>
        <v>Retired</v>
      </c>
    </row>
    <row r="90" spans="1:9" ht="15">
      <c r="A90" s="97"/>
      <c r="B90" s="232"/>
      <c r="C90" s="129">
        <v>84</v>
      </c>
      <c r="D90" s="98" t="str">
        <f>VLOOKUP(C90,Startlist!B:F,2,FALSE)</f>
        <v>MV9</v>
      </c>
      <c r="E90" s="99" t="str">
        <f>CONCATENATE(VLOOKUP(C90,Startlist!B:H,3,FALSE)," / ",VLOOKUP(C90,Startlist!B:H,4,FALSE))</f>
        <v>Veiko Liukanen / Toivo Liukanen</v>
      </c>
      <c r="F90" s="100" t="str">
        <f>VLOOKUP(C90,Startlist!B:F,5,FALSE)</f>
        <v>EST</v>
      </c>
      <c r="G90" s="99" t="str">
        <f>VLOOKUP(C90,Startlist!B:H,7,FALSE)</f>
        <v>Gaz 51</v>
      </c>
      <c r="H90" s="99" t="str">
        <f>VLOOKUP(C90,Startlist!B:H,6,FALSE)</f>
        <v>MÄRJAMAA RALLY TEAM</v>
      </c>
      <c r="I90" s="273" t="str">
        <f>IF(VLOOKUP(C90,Results!B:O,14,FALSE)="","Retired",VLOOKUP(C90,Results!B:O,14,FALSE))</f>
        <v>Retired</v>
      </c>
    </row>
    <row r="91" spans="1:9" ht="15">
      <c r="A91" s="97"/>
      <c r="B91" s="232"/>
      <c r="C91" s="129">
        <v>85</v>
      </c>
      <c r="D91" s="98" t="str">
        <f>VLOOKUP(C91,Startlist!B:F,2,FALSE)</f>
        <v>MV9</v>
      </c>
      <c r="E91" s="99" t="str">
        <f>CONCATENATE(VLOOKUP(C91,Startlist!B:H,3,FALSE)," / ",VLOOKUP(C91,Startlist!B:H,4,FALSE))</f>
        <v>Tarmo Silt / Raido Loel</v>
      </c>
      <c r="F91" s="100" t="str">
        <f>VLOOKUP(C91,Startlist!B:F,5,FALSE)</f>
        <v>EST</v>
      </c>
      <c r="G91" s="99" t="str">
        <f>VLOOKUP(C91,Startlist!B:H,7,FALSE)</f>
        <v>Gaz 51</v>
      </c>
      <c r="H91" s="99" t="str">
        <f>VLOOKUP(C91,Startlist!B:H,6,FALSE)</f>
        <v>MÄRJAMAA RALLY TEAM</v>
      </c>
      <c r="I91" s="273" t="str">
        <f>IF(VLOOKUP(C91,Results!B:O,14,FALSE)="","Retired",VLOOKUP(C91,Results!B:O,14,FALSE))</f>
        <v>Retired</v>
      </c>
    </row>
    <row r="92" spans="1:9" ht="15">
      <c r="A92" s="97"/>
      <c r="B92" s="232"/>
      <c r="C92" s="129">
        <v>89</v>
      </c>
      <c r="D92" s="98" t="str">
        <f>VLOOKUP(C92,Startlist!B:F,2,FALSE)</f>
        <v>MV9</v>
      </c>
      <c r="E92" s="99" t="str">
        <f>CONCATENATE(VLOOKUP(C92,Startlist!B:H,3,FALSE)," / ",VLOOKUP(C92,Startlist!B:H,4,FALSE))</f>
        <v>Janno Kamp / Karmo Kamp</v>
      </c>
      <c r="F92" s="100" t="str">
        <f>VLOOKUP(C92,Startlist!B:F,5,FALSE)</f>
        <v>EST</v>
      </c>
      <c r="G92" s="99" t="str">
        <f>VLOOKUP(C92,Startlist!B:H,7,FALSE)</f>
        <v>Gaz 51</v>
      </c>
      <c r="H92" s="99" t="str">
        <f>VLOOKUP(C92,Startlist!B:H,6,FALSE)</f>
        <v>MÄRJAMAA RALLY TEAM</v>
      </c>
      <c r="I92" s="273" t="str">
        <f>IF(VLOOKUP(C92,Results!B:O,14,FALSE)="","Retired",VLOOKUP(C92,Results!B:O,14,FALSE))</f>
        <v>Retired</v>
      </c>
    </row>
    <row r="93" spans="1:9" ht="15">
      <c r="A93" s="97"/>
      <c r="B93" s="232"/>
      <c r="C93" s="129">
        <v>90</v>
      </c>
      <c r="D93" s="98" t="str">
        <f>VLOOKUP(C93,Startlist!B:F,2,FALSE)</f>
        <v>MV9</v>
      </c>
      <c r="E93" s="99" t="str">
        <f>CONCATENATE(VLOOKUP(C93,Startlist!B:H,3,FALSE)," / ",VLOOKUP(C93,Startlist!B:H,4,FALSE))</f>
        <v>Martin Leemets / Andres Lichtfeldt</v>
      </c>
      <c r="F93" s="100" t="str">
        <f>VLOOKUP(C93,Startlist!B:F,5,FALSE)</f>
        <v>EST</v>
      </c>
      <c r="G93" s="99" t="str">
        <f>VLOOKUP(C93,Startlist!B:H,7,FALSE)</f>
        <v>Gaz 51</v>
      </c>
      <c r="H93" s="99" t="str">
        <f>VLOOKUP(C93,Startlist!B:H,6,FALSE)</f>
        <v>GAZ RALLIKLUBI</v>
      </c>
      <c r="I93" s="273" t="str">
        <f>IF(VLOOKUP(C93,Results!B:O,14,FALSE)="","Retired",VLOOKUP(C93,Results!B:O,14,FALSE))</f>
        <v>Retired</v>
      </c>
    </row>
    <row r="94" spans="1:9" ht="15">
      <c r="A94" s="97"/>
      <c r="B94" s="232"/>
      <c r="C94" s="129">
        <v>91</v>
      </c>
      <c r="D94" s="98" t="str">
        <f>VLOOKUP(C94,Startlist!B:F,2,FALSE)</f>
        <v>MV9</v>
      </c>
      <c r="E94" s="99" t="str">
        <f>CONCATENATE(VLOOKUP(C94,Startlist!B:H,3,FALSE)," / ",VLOOKUP(C94,Startlist!B:H,4,FALSE))</f>
        <v>Janno Nuiamäe / Arvo Rego</v>
      </c>
      <c r="F94" s="100" t="str">
        <f>VLOOKUP(C94,Startlist!B:F,5,FALSE)</f>
        <v>EST</v>
      </c>
      <c r="G94" s="99" t="str">
        <f>VLOOKUP(C94,Startlist!B:H,7,FALSE)</f>
        <v>Gaz 51 WRC</v>
      </c>
      <c r="H94" s="99" t="str">
        <f>VLOOKUP(C94,Startlist!B:H,6,FALSE)</f>
        <v>GAZ RALLIKLUBI</v>
      </c>
      <c r="I94" s="273" t="str">
        <f>IF(VLOOKUP(C94,Results!B:O,14,FALSE)="","Retired",VLOOKUP(C94,Results!B:O,14,FALSE))</f>
        <v>Retired</v>
      </c>
    </row>
    <row r="95" spans="1:9" ht="15">
      <c r="A95" s="97"/>
      <c r="B95" s="232"/>
      <c r="C95" s="129">
        <v>93</v>
      </c>
      <c r="D95" s="98" t="str">
        <f>VLOOKUP(C95,Startlist!B:F,2,FALSE)</f>
        <v>MV9</v>
      </c>
      <c r="E95" s="99" t="str">
        <f>CONCATENATE(VLOOKUP(C95,Startlist!B:H,3,FALSE)," / ",VLOOKUP(C95,Startlist!B:H,4,FALSE))</f>
        <v>Aivar Kubjas / Taneli Leivat</v>
      </c>
      <c r="F95" s="100" t="str">
        <f>VLOOKUP(C95,Startlist!B:F,5,FALSE)</f>
        <v>EST</v>
      </c>
      <c r="G95" s="99" t="str">
        <f>VLOOKUP(C95,Startlist!B:H,7,FALSE)</f>
        <v>Gaz 51</v>
      </c>
      <c r="H95" s="99" t="str">
        <f>VLOOKUP(C95,Startlist!B:H,6,FALSE)</f>
        <v>GAZ RALLIKLUBI</v>
      </c>
      <c r="I95" s="273" t="str">
        <f>IF(VLOOKUP(C95,Results!B:O,14,FALSE)="","Retired",VLOOKUP(C95,Results!B:O,14,FALSE))</f>
        <v>Retired</v>
      </c>
    </row>
    <row r="96" spans="1:9" ht="15">
      <c r="A96" s="97"/>
      <c r="B96" s="232"/>
      <c r="C96" s="129">
        <v>94</v>
      </c>
      <c r="D96" s="98" t="str">
        <f>VLOOKUP(C96,Startlist!B:F,2,FALSE)</f>
        <v>MV9</v>
      </c>
      <c r="E96" s="99" t="str">
        <f>CONCATENATE(VLOOKUP(C96,Startlist!B:H,3,FALSE)," / ",VLOOKUP(C96,Startlist!B:H,4,FALSE))</f>
        <v>Alo Pōder / Tarmo Heidemann</v>
      </c>
      <c r="F96" s="100" t="str">
        <f>VLOOKUP(C96,Startlist!B:F,5,FALSE)</f>
        <v>EST</v>
      </c>
      <c r="G96" s="99" t="str">
        <f>VLOOKUP(C96,Startlist!B:H,7,FALSE)</f>
        <v>Gaz 51</v>
      </c>
      <c r="H96" s="99" t="str">
        <f>VLOOKUP(C96,Startlist!B:H,6,FALSE)</f>
        <v>VÄNDRA TSK</v>
      </c>
      <c r="I96" s="273" t="str">
        <f>IF(VLOOKUP(C96,Results!B:O,14,FALSE)="","Retired",VLOOKUP(C96,Results!B:O,14,FALSE))</f>
        <v>Retired</v>
      </c>
    </row>
    <row r="97" spans="1:9" ht="15">
      <c r="A97" s="97"/>
      <c r="B97" s="232"/>
      <c r="C97" s="129">
        <v>98</v>
      </c>
      <c r="D97" s="98" t="str">
        <f>VLOOKUP(C97,Startlist!B:F,2,FALSE)</f>
        <v>MV5</v>
      </c>
      <c r="E97" s="99" t="str">
        <f>CONCATENATE(VLOOKUP(C97,Startlist!B:H,3,FALSE)," / ",VLOOKUP(C97,Startlist!B:H,4,FALSE))</f>
        <v>Mirko Usin / Timo Kasesalu</v>
      </c>
      <c r="F97" s="100" t="str">
        <f>VLOOKUP(C97,Startlist!B:F,5,FALSE)</f>
        <v>EST</v>
      </c>
      <c r="G97" s="99" t="str">
        <f>VLOOKUP(C97,Startlist!B:H,7,FALSE)</f>
        <v>Mitsubishi Lancer Evo 10</v>
      </c>
      <c r="H97" s="99" t="str">
        <f>VLOOKUP(C97,Startlist!B:H,6,FALSE)</f>
        <v>ALM MOTORSPORT</v>
      </c>
      <c r="I97" s="273" t="str">
        <f>IF(VLOOKUP(C97,Results!B:O,14,FALSE)="","Retired",VLOOKUP(C97,Results!B:O,14,FALSE))</f>
        <v>Retired</v>
      </c>
    </row>
  </sheetData>
  <sheetProtection/>
  <autoFilter ref="D7:E78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8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6.00390625" style="17" customWidth="1"/>
    <col min="3" max="3" width="6.00390625" style="161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9"/>
      <c r="B1" s="189"/>
      <c r="C1" s="92"/>
      <c r="D1" s="30"/>
      <c r="E1" s="30"/>
      <c r="F1" s="162"/>
      <c r="G1" s="30"/>
      <c r="H1" s="30"/>
      <c r="I1" s="43"/>
    </row>
    <row r="2" spans="1:9" ht="15" customHeight="1">
      <c r="A2" s="293" t="str">
        <f>Startlist!A1</f>
        <v>19. Lõuna-Eesti Ralli 2021</v>
      </c>
      <c r="B2" s="293"/>
      <c r="C2" s="294"/>
      <c r="D2" s="294"/>
      <c r="E2" s="294"/>
      <c r="F2" s="294"/>
      <c r="G2" s="294"/>
      <c r="H2" s="294"/>
      <c r="I2" s="294"/>
    </row>
    <row r="3" spans="1:9" ht="15">
      <c r="A3" s="286" t="str">
        <f>Startlist!$A2</f>
        <v>28.-29.august 2021</v>
      </c>
      <c r="B3" s="286"/>
      <c r="C3" s="286"/>
      <c r="D3" s="286"/>
      <c r="E3" s="286"/>
      <c r="F3" s="286"/>
      <c r="G3" s="286"/>
      <c r="H3" s="286"/>
      <c r="I3" s="286"/>
    </row>
    <row r="4" spans="1:9" ht="15">
      <c r="A4" s="286" t="str">
        <f>Startlist!$A3</f>
        <v>Võru</v>
      </c>
      <c r="B4" s="286"/>
      <c r="C4" s="286"/>
      <c r="D4" s="286"/>
      <c r="E4" s="286"/>
      <c r="F4" s="286"/>
      <c r="G4" s="286"/>
      <c r="H4" s="286"/>
      <c r="I4" s="286"/>
    </row>
    <row r="5" spans="1:9" ht="15" customHeight="1">
      <c r="A5" s="189"/>
      <c r="B5" s="189"/>
      <c r="C5" s="92"/>
      <c r="D5" s="155"/>
      <c r="E5" s="30"/>
      <c r="F5" s="30"/>
      <c r="G5" s="30"/>
      <c r="H5" s="30"/>
      <c r="I5" s="44"/>
    </row>
    <row r="6" spans="1:10" ht="15.75" customHeight="1">
      <c r="A6" s="115"/>
      <c r="B6" s="115"/>
      <c r="C6" s="190" t="s">
        <v>468</v>
      </c>
      <c r="D6" s="120"/>
      <c r="E6" s="115"/>
      <c r="F6" s="115"/>
      <c r="G6" s="115"/>
      <c r="H6" s="115"/>
      <c r="I6" s="119"/>
      <c r="J6" s="78"/>
    </row>
    <row r="7" spans="1:10" ht="12.75">
      <c r="A7" s="237" t="s">
        <v>485</v>
      </c>
      <c r="B7" s="238" t="s">
        <v>486</v>
      </c>
      <c r="C7" s="238" t="s">
        <v>283</v>
      </c>
      <c r="D7" s="233"/>
      <c r="E7" s="234" t="s">
        <v>271</v>
      </c>
      <c r="F7" s="233"/>
      <c r="G7" s="235" t="s">
        <v>280</v>
      </c>
      <c r="H7" s="236" t="s">
        <v>279</v>
      </c>
      <c r="I7" s="239" t="s">
        <v>273</v>
      </c>
      <c r="J7" s="78"/>
    </row>
    <row r="8" spans="1:10" ht="15" customHeight="1">
      <c r="A8" s="97">
        <v>1</v>
      </c>
      <c r="B8" s="232">
        <f>COUNTIF($D$1:D7,D8)+1</f>
        <v>1</v>
      </c>
      <c r="C8" s="129">
        <v>1</v>
      </c>
      <c r="D8" s="98" t="str">
        <f>IF(VLOOKUP($C8,'Champ Classes'!$A:$F,2,FALSE)="","",VLOOKUP($C8,'Champ Classes'!$A:$F,2,FALSE))</f>
        <v>EMV1</v>
      </c>
      <c r="E8" s="99" t="str">
        <f>CONCATENATE(VLOOKUP(C8,Startlist!B:H,3,FALSE)," / ",VLOOKUP(C8,Startlist!B:H,4,FALSE))</f>
        <v>Georg Gross / Raigo Mōlder</v>
      </c>
      <c r="F8" s="100" t="str">
        <f>VLOOKUP(C8,Startlist!B:F,5,FALSE)</f>
        <v>EST</v>
      </c>
      <c r="G8" s="99" t="str">
        <f>VLOOKUP(C8,Startlist!B:H,7,FALSE)</f>
        <v>Ford Fiesta WRC</v>
      </c>
      <c r="H8" s="99" t="str">
        <f>VLOOKUP(C8,Startlist!B:H,6,FALSE)</f>
        <v>OT RACING</v>
      </c>
      <c r="I8" s="240" t="str">
        <f>IF(VLOOKUP(C8,Results!B:O,14,FALSE)="","Retired",VLOOKUP(C8,Results!B:O,14,FALSE))</f>
        <v>44.27,0</v>
      </c>
      <c r="J8" s="158"/>
    </row>
    <row r="9" spans="1:10" ht="15" customHeight="1">
      <c r="A9" s="97">
        <f>A8+1</f>
        <v>2</v>
      </c>
      <c r="B9" s="232">
        <f>COUNTIF($D$1:D8,D9)+1</f>
        <v>1</v>
      </c>
      <c r="C9" s="129">
        <v>3</v>
      </c>
      <c r="D9" s="98" t="str">
        <f>IF(VLOOKUP($C9,'Champ Classes'!$A:$F,2,FALSE)="","",VLOOKUP($C9,'Champ Classes'!$A:$F,2,FALSE))</f>
        <v>EMV2</v>
      </c>
      <c r="E9" s="99" t="str">
        <f>CONCATENATE(VLOOKUP(C9,Startlist!B:H,3,FALSE)," / ",VLOOKUP(C9,Startlist!B:H,4,FALSE))</f>
        <v>Georg Linnamäe / Volodymyr Korsia</v>
      </c>
      <c r="F9" s="100" t="str">
        <f>VLOOKUP(C9,Startlist!B:F,5,FALSE)</f>
        <v>EST / UKR</v>
      </c>
      <c r="G9" s="99" t="str">
        <f>VLOOKUP(C9,Startlist!B:H,7,FALSE)</f>
        <v>Volkswagen Polo GTI R5</v>
      </c>
      <c r="H9" s="99" t="str">
        <f>VLOOKUP(C9,Startlist!B:H,6,FALSE)</f>
        <v>ALM MOTORSPORT</v>
      </c>
      <c r="I9" s="240" t="str">
        <f>IF(VLOOKUP(C9,Results!B:O,14,FALSE)="","Retired",VLOOKUP(C9,Results!B:O,14,FALSE))</f>
        <v>44.40,5</v>
      </c>
      <c r="J9" s="158"/>
    </row>
    <row r="10" spans="1:10" ht="15" customHeight="1">
      <c r="A10" s="97">
        <f>A9+1</f>
        <v>3</v>
      </c>
      <c r="B10" s="232">
        <f>COUNTIF($D$1:D9,D10)+1</f>
        <v>2</v>
      </c>
      <c r="C10" s="129">
        <v>17</v>
      </c>
      <c r="D10" s="98" t="str">
        <f>IF(VLOOKUP($C10,'Champ Classes'!$A:$F,2,FALSE)="","",VLOOKUP($C10,'Champ Classes'!$A:$F,2,FALSE))</f>
        <v>EMV2</v>
      </c>
      <c r="E10" s="99" t="str">
        <f>CONCATENATE(VLOOKUP(C10,Startlist!B:H,3,FALSE)," / ",VLOOKUP(C10,Startlist!B:H,4,FALSE))</f>
        <v>Robert Virves / Rasmus Vesiloo</v>
      </c>
      <c r="F10" s="100" t="str">
        <f>VLOOKUP(C10,Startlist!B:F,5,FALSE)</f>
        <v>EST</v>
      </c>
      <c r="G10" s="99" t="str">
        <f>VLOOKUP(C10,Startlist!B:H,7,FALSE)</f>
        <v>Hyundai I20 NG R5</v>
      </c>
      <c r="H10" s="99" t="str">
        <f>VLOOKUP(C10,Startlist!B:H,6,FALSE)</f>
        <v>AUTOSPORT TEAM ESTONIA</v>
      </c>
      <c r="I10" s="240" t="str">
        <f>IF(VLOOKUP(C10,Results!B:O,14,FALSE)="","Retired",VLOOKUP(C10,Results!B:O,14,FALSE))</f>
        <v>45.08,6</v>
      </c>
      <c r="J10" s="158"/>
    </row>
    <row r="11" spans="1:10" ht="15" customHeight="1">
      <c r="A11" s="97">
        <f>A10+1</f>
        <v>4</v>
      </c>
      <c r="B11" s="232">
        <f>COUNTIF($D$1:D10,D11)+1</f>
        <v>3</v>
      </c>
      <c r="C11" s="129">
        <v>4</v>
      </c>
      <c r="D11" s="98" t="str">
        <f>IF(VLOOKUP($C11,'Champ Classes'!$A:$F,2,FALSE)="","",VLOOKUP($C11,'Champ Classes'!$A:$F,2,FALSE))</f>
        <v>EMV2</v>
      </c>
      <c r="E11" s="99" t="str">
        <f>CONCATENATE(VLOOKUP(C11,Startlist!B:H,3,FALSE)," / ",VLOOKUP(C11,Startlist!B:H,4,FALSE))</f>
        <v>Priit Koik / Kristo Tamm</v>
      </c>
      <c r="F11" s="100" t="str">
        <f>VLOOKUP(C11,Startlist!B:F,5,FALSE)</f>
        <v>EST</v>
      </c>
      <c r="G11" s="99" t="str">
        <f>VLOOKUP(C11,Startlist!B:H,7,FALSE)</f>
        <v>Ford Fiesta R5 MKII</v>
      </c>
      <c r="H11" s="99" t="str">
        <f>VLOOKUP(C11,Startlist!B:H,6,FALSE)</f>
        <v>OT RACING</v>
      </c>
      <c r="I11" s="240" t="str">
        <f>IF(VLOOKUP(C11,Results!B:O,14,FALSE)="","Retired",VLOOKUP(C11,Results!B:O,14,FALSE))</f>
        <v>45.38,9</v>
      </c>
      <c r="J11" s="158"/>
    </row>
    <row r="12" spans="1:10" ht="15" customHeight="1">
      <c r="A12" s="97">
        <f>A11+1</f>
        <v>5</v>
      </c>
      <c r="B12" s="232">
        <f>COUNTIF($D$1:D11,D12)+1</f>
        <v>1</v>
      </c>
      <c r="C12" s="129">
        <v>10</v>
      </c>
      <c r="D12" s="98" t="str">
        <f>IF(VLOOKUP($C12,'Champ Classes'!$A:$F,2,FALSE)="","",VLOOKUP($C12,'Champ Classes'!$A:$F,2,FALSE))</f>
        <v>EMV5</v>
      </c>
      <c r="E12" s="99" t="str">
        <f>CONCATENATE(VLOOKUP(C12,Startlist!B:H,3,FALSE)," / ",VLOOKUP(C12,Startlist!B:H,4,FALSE))</f>
        <v>Timmu Kōrge / Erik Vaasa</v>
      </c>
      <c r="F12" s="100" t="str">
        <f>VLOOKUP(C12,Startlist!B:F,5,FALSE)</f>
        <v>EST</v>
      </c>
      <c r="G12" s="99" t="str">
        <f>VLOOKUP(C12,Startlist!B:H,7,FALSE)</f>
        <v>Mitsubishi Lancer Evo 9</v>
      </c>
      <c r="H12" s="99" t="str">
        <f>VLOOKUP(C12,Startlist!B:H,6,FALSE)</f>
        <v>KUPATAMA MOTORSPORT</v>
      </c>
      <c r="I12" s="240" t="str">
        <f>IF(VLOOKUP(C12,Results!B:O,14,FALSE)="","Retired",VLOOKUP(C12,Results!B:O,14,FALSE))</f>
        <v>45.47,6</v>
      </c>
      <c r="J12" s="158"/>
    </row>
    <row r="13" spans="1:10" ht="15" customHeight="1">
      <c r="A13" s="97">
        <f aca="true" t="shared" si="0" ref="A13:A59">A12+1</f>
        <v>6</v>
      </c>
      <c r="B13" s="232">
        <f>COUNTIF($D$1:D12,D13)+1</f>
        <v>2</v>
      </c>
      <c r="C13" s="129">
        <v>8</v>
      </c>
      <c r="D13" s="98" t="str">
        <f>IF(VLOOKUP($C13,'Champ Classes'!$A:$F,2,FALSE)="","",VLOOKUP($C13,'Champ Classes'!$A:$F,2,FALSE))</f>
        <v>EMV5</v>
      </c>
      <c r="E13" s="99" t="str">
        <f>CONCATENATE(VLOOKUP(C13,Startlist!B:H,3,FALSE)," / ",VLOOKUP(C13,Startlist!B:H,4,FALSE))</f>
        <v>Ranno Bundsen / Robert Loshtshenikov</v>
      </c>
      <c r="F13" s="100" t="str">
        <f>VLOOKUP(C13,Startlist!B:F,5,FALSE)</f>
        <v>EST</v>
      </c>
      <c r="G13" s="99" t="str">
        <f>VLOOKUP(C13,Startlist!B:H,7,FALSE)</f>
        <v>Mitsubishi Lancer Evo 7</v>
      </c>
      <c r="H13" s="99" t="str">
        <f>VLOOKUP(C13,Startlist!B:H,6,FALSE)</f>
        <v>A1M MOTORSPORT</v>
      </c>
      <c r="I13" s="240" t="str">
        <f>IF(VLOOKUP(C13,Results!B:O,14,FALSE)="","Retired",VLOOKUP(C13,Results!B:O,14,FALSE))</f>
        <v>46.35,3</v>
      </c>
      <c r="J13" s="158"/>
    </row>
    <row r="14" spans="1:10" ht="15" customHeight="1">
      <c r="A14" s="97">
        <f t="shared" si="0"/>
        <v>7</v>
      </c>
      <c r="B14" s="232">
        <f>COUNTIF($D$1:D13,D14)+1</f>
        <v>3</v>
      </c>
      <c r="C14" s="129">
        <v>15</v>
      </c>
      <c r="D14" s="98" t="str">
        <f>IF(VLOOKUP($C14,'Champ Classes'!$A:$F,2,FALSE)="","",VLOOKUP($C14,'Champ Classes'!$A:$F,2,FALSE))</f>
        <v>EMV5</v>
      </c>
      <c r="E14" s="99" t="str">
        <f>CONCATENATE(VLOOKUP(C14,Startlist!B:H,3,FALSE)," / ",VLOOKUP(C14,Startlist!B:H,4,FALSE))</f>
        <v>Allan Popov / Aleksander Prōttsikov</v>
      </c>
      <c r="F14" s="100" t="str">
        <f>VLOOKUP(C14,Startlist!B:F,5,FALSE)</f>
        <v>EST</v>
      </c>
      <c r="G14" s="99" t="str">
        <f>VLOOKUP(C14,Startlist!B:H,7,FALSE)</f>
        <v>Mitsubishi Lancer Evo 9</v>
      </c>
      <c r="H14" s="99" t="str">
        <f>VLOOKUP(C14,Startlist!B:H,6,FALSE)</f>
        <v>A1M MOTORSPORT</v>
      </c>
      <c r="I14" s="240" t="str">
        <f>IF(VLOOKUP(C14,Results!B:O,14,FALSE)="","Retired",VLOOKUP(C14,Results!B:O,14,FALSE))</f>
        <v>47.35,2</v>
      </c>
      <c r="J14" s="158"/>
    </row>
    <row r="15" spans="1:10" ht="15" customHeight="1">
      <c r="A15" s="97">
        <f t="shared" si="0"/>
        <v>8</v>
      </c>
      <c r="B15" s="232">
        <f>COUNTIF($D$1:D14,D15)+1</f>
        <v>4</v>
      </c>
      <c r="C15" s="129">
        <v>5</v>
      </c>
      <c r="D15" s="98" t="str">
        <f>IF(VLOOKUP($C15,'Champ Classes'!$A:$F,2,FALSE)="","",VLOOKUP($C15,'Champ Classes'!$A:$F,2,FALSE))</f>
        <v>EMV2</v>
      </c>
      <c r="E15" s="99" t="str">
        <f>CONCATENATE(VLOOKUP(C15,Startlist!B:H,3,FALSE)," / ",VLOOKUP(C15,Startlist!B:H,4,FALSE))</f>
        <v>Radik Shaymiev / Maxim Tsvetkov</v>
      </c>
      <c r="F15" s="100" t="str">
        <f>VLOOKUP(C15,Startlist!B:F,5,FALSE)</f>
        <v>RUS</v>
      </c>
      <c r="G15" s="99" t="str">
        <f>VLOOKUP(C15,Startlist!B:H,7,FALSE)</f>
        <v>Hyundai NG I20 R5</v>
      </c>
      <c r="H15" s="99" t="str">
        <f>VLOOKUP(C15,Startlist!B:H,6,FALSE)</f>
        <v>TAIF MOTORSPORT</v>
      </c>
      <c r="I15" s="240" t="str">
        <f>IF(VLOOKUP(C15,Results!B:O,14,FALSE)="","Retired",VLOOKUP(C15,Results!B:O,14,FALSE))</f>
        <v>47.56,8</v>
      </c>
      <c r="J15" s="158"/>
    </row>
    <row r="16" spans="1:10" ht="15" customHeight="1">
      <c r="A16" s="97">
        <f t="shared" si="0"/>
        <v>9</v>
      </c>
      <c r="B16" s="232">
        <f>COUNTIF($D$1:D15,D16)+1</f>
        <v>4</v>
      </c>
      <c r="C16" s="129">
        <v>22</v>
      </c>
      <c r="D16" s="98" t="str">
        <f>IF(VLOOKUP($C16,'Champ Classes'!$A:$F,2,FALSE)="","",VLOOKUP($C16,'Champ Classes'!$A:$F,2,FALSE))</f>
        <v>EMV5</v>
      </c>
      <c r="E16" s="99" t="str">
        <f>CONCATENATE(VLOOKUP(C16,Startlist!B:H,3,FALSE)," / ",VLOOKUP(C16,Startlist!B:H,4,FALSE))</f>
        <v>Siim Liivamägi / Edvin Parisalu</v>
      </c>
      <c r="F16" s="100" t="str">
        <f>VLOOKUP(C16,Startlist!B:F,5,FALSE)</f>
        <v>EST</v>
      </c>
      <c r="G16" s="99" t="str">
        <f>VLOOKUP(C16,Startlist!B:H,7,FALSE)</f>
        <v>Mitsubishi Lancer Evo 9</v>
      </c>
      <c r="H16" s="99" t="str">
        <f>VLOOKUP(C16,Startlist!B:H,6,FALSE)</f>
        <v>KUPATAMA MOTORSPORT</v>
      </c>
      <c r="I16" s="240" t="str">
        <f>IF(VLOOKUP(C16,Results!B:O,14,FALSE)="","Retired",VLOOKUP(C16,Results!B:O,14,FALSE))</f>
        <v>47.58,4</v>
      </c>
      <c r="J16" s="158"/>
    </row>
    <row r="17" spans="1:10" ht="15" customHeight="1">
      <c r="A17" s="97">
        <f t="shared" si="0"/>
        <v>10</v>
      </c>
      <c r="B17" s="232">
        <f>COUNTIF($D$1:D16,D17)+1</f>
        <v>5</v>
      </c>
      <c r="C17" s="129">
        <v>16</v>
      </c>
      <c r="D17" s="98" t="str">
        <f>IF(VLOOKUP($C17,'Champ Classes'!$A:$F,2,FALSE)="","",VLOOKUP($C17,'Champ Classes'!$A:$F,2,FALSE))</f>
        <v>EMV5</v>
      </c>
      <c r="E17" s="99" t="str">
        <f>CONCATENATE(VLOOKUP(C17,Startlist!B:H,3,FALSE)," / ",VLOOKUP(C17,Startlist!B:H,4,FALSE))</f>
        <v>Hendrik Kers / Raino Verliin</v>
      </c>
      <c r="F17" s="100" t="str">
        <f>VLOOKUP(C17,Startlist!B:F,5,FALSE)</f>
        <v>EST</v>
      </c>
      <c r="G17" s="99" t="str">
        <f>VLOOKUP(C17,Startlist!B:H,7,FALSE)</f>
        <v>Mitsubishi Lancer Evo 10</v>
      </c>
      <c r="H17" s="99" t="str">
        <f>VLOOKUP(C17,Startlist!B:H,6,FALSE)</f>
        <v>ALM MOTORSPORT</v>
      </c>
      <c r="I17" s="240" t="str">
        <f>IF(VLOOKUP(C17,Results!B:O,14,FALSE)="","Retired",VLOOKUP(C17,Results!B:O,14,FALSE))</f>
        <v>48.41,6</v>
      </c>
      <c r="J17" s="158"/>
    </row>
    <row r="18" spans="1:10" ht="15" customHeight="1">
      <c r="A18" s="97">
        <f t="shared" si="0"/>
        <v>11</v>
      </c>
      <c r="B18" s="232">
        <f>COUNTIF($D$1:D17,D18)+1</f>
        <v>2</v>
      </c>
      <c r="C18" s="129">
        <v>11</v>
      </c>
      <c r="D18" s="98" t="str">
        <f>IF(VLOOKUP($C18,'Champ Classes'!$A:$F,2,FALSE)="","",VLOOKUP($C18,'Champ Classes'!$A:$F,2,FALSE))</f>
        <v>EMV1</v>
      </c>
      <c r="E18" s="99" t="str">
        <f>CONCATENATE(VLOOKUP(C18,Startlist!B:H,3,FALSE)," / ",VLOOKUP(C18,Startlist!B:H,4,FALSE))</f>
        <v>Mikolaj Kempa / Marcin Szeja</v>
      </c>
      <c r="F18" s="100" t="str">
        <f>VLOOKUP(C18,Startlist!B:F,5,FALSE)</f>
        <v>POL</v>
      </c>
      <c r="G18" s="99" t="str">
        <f>VLOOKUP(C18,Startlist!B:H,7,FALSE)</f>
        <v>Ford Fiesta Proto</v>
      </c>
      <c r="H18" s="99" t="str">
        <f>VLOOKUP(C18,Startlist!B:H,6,FALSE)</f>
        <v>KAUR MOTORSPORT</v>
      </c>
      <c r="I18" s="240" t="str">
        <f>IF(VLOOKUP(C18,Results!B:O,14,FALSE)="","Retired",VLOOKUP(C18,Results!B:O,14,FALSE))</f>
        <v>48.48,7</v>
      </c>
      <c r="J18" s="158"/>
    </row>
    <row r="19" spans="1:10" ht="15" customHeight="1">
      <c r="A19" s="97">
        <f t="shared" si="0"/>
        <v>12</v>
      </c>
      <c r="B19" s="232">
        <f>COUNTIF($D$1:D18,D19)+1</f>
        <v>6</v>
      </c>
      <c r="C19" s="129">
        <v>12</v>
      </c>
      <c r="D19" s="98" t="str">
        <f>IF(VLOOKUP($C19,'Champ Classes'!$A:$F,2,FALSE)="","",VLOOKUP($C19,'Champ Classes'!$A:$F,2,FALSE))</f>
        <v>EMV5</v>
      </c>
      <c r="E19" s="99" t="str">
        <f>CONCATENATE(VLOOKUP(C19,Startlist!B:H,3,FALSE)," / ",VLOOKUP(C19,Startlist!B:H,4,FALSE))</f>
        <v>Siim Aas / Vallo Vahesaar</v>
      </c>
      <c r="F19" s="100" t="str">
        <f>VLOOKUP(C19,Startlist!B:F,5,FALSE)</f>
        <v>EST</v>
      </c>
      <c r="G19" s="99" t="str">
        <f>VLOOKUP(C19,Startlist!B:H,7,FALSE)</f>
        <v>Mitsubishi Lancer Evo 8</v>
      </c>
      <c r="H19" s="99" t="str">
        <f>VLOOKUP(C19,Startlist!B:H,6,FALSE)</f>
        <v>MURAKAS RACING TEAM</v>
      </c>
      <c r="I19" s="240" t="str">
        <f>IF(VLOOKUP(C19,Results!B:O,14,FALSE)="","Retired",VLOOKUP(C19,Results!B:O,14,FALSE))</f>
        <v>49.42,5</v>
      </c>
      <c r="J19" s="158"/>
    </row>
    <row r="20" spans="1:10" ht="15" customHeight="1">
      <c r="A20" s="97">
        <f t="shared" si="0"/>
        <v>13</v>
      </c>
      <c r="B20" s="232">
        <f>COUNTIF($D$1:D19,D20)+1</f>
        <v>7</v>
      </c>
      <c r="C20" s="129">
        <v>21</v>
      </c>
      <c r="D20" s="98" t="str">
        <f>IF(VLOOKUP($C20,'Champ Classes'!$A:$F,2,FALSE)="","",VLOOKUP($C20,'Champ Classes'!$A:$F,2,FALSE))</f>
        <v>EMV5</v>
      </c>
      <c r="E20" s="99" t="str">
        <f>CONCATENATE(VLOOKUP(C20,Startlist!B:H,3,FALSE)," / ",VLOOKUP(C20,Startlist!B:H,4,FALSE))</f>
        <v>Edgars Balodis / Ivo Pukis</v>
      </c>
      <c r="F20" s="100" t="str">
        <f>VLOOKUP(C20,Startlist!B:F,5,FALSE)</f>
        <v>LVA</v>
      </c>
      <c r="G20" s="99" t="str">
        <f>VLOOKUP(C20,Startlist!B:H,7,FALSE)</f>
        <v>Mitsubishi Lancer Evo 8</v>
      </c>
      <c r="H20" s="99" t="str">
        <f>VLOOKUP(C20,Startlist!B:H,6,FALSE)</f>
        <v>A1M MOTORSPORT</v>
      </c>
      <c r="I20" s="240" t="str">
        <f>IF(VLOOKUP(C20,Results!B:O,14,FALSE)="","Retired",VLOOKUP(C20,Results!B:O,14,FALSE))</f>
        <v>50.01,2</v>
      </c>
      <c r="J20" s="158"/>
    </row>
    <row r="21" spans="1:10" ht="15" customHeight="1">
      <c r="A21" s="97">
        <f t="shared" si="0"/>
        <v>14</v>
      </c>
      <c r="B21" s="232">
        <f>COUNTIF($D$1:D20,D21)+1</f>
        <v>1</v>
      </c>
      <c r="C21" s="129">
        <v>38</v>
      </c>
      <c r="D21" s="98" t="str">
        <f>IF(VLOOKUP($C21,'Champ Classes'!$A:$F,2,FALSE)="","",VLOOKUP($C21,'Champ Classes'!$A:$F,2,FALSE))</f>
        <v>EMV6</v>
      </c>
      <c r="E21" s="99" t="str">
        <f>CONCATENATE(VLOOKUP(C21,Startlist!B:H,3,FALSE)," / ",VLOOKUP(C21,Startlist!B:H,4,FALSE))</f>
        <v>Taavi Niinemets / Esko Allika</v>
      </c>
      <c r="F21" s="100" t="str">
        <f>VLOOKUP(C21,Startlist!B:F,5,FALSE)</f>
        <v>EST</v>
      </c>
      <c r="G21" s="99" t="str">
        <f>VLOOKUP(C21,Startlist!B:H,7,FALSE)</f>
        <v>BMW M3</v>
      </c>
      <c r="H21" s="99" t="str">
        <f>VLOOKUP(C21,Startlist!B:H,6,FALSE)</f>
        <v>JUURU TEHNIKAKLUBI</v>
      </c>
      <c r="I21" s="240" t="str">
        <f>IF(VLOOKUP(C21,Results!B:O,14,FALSE)="","Retired",VLOOKUP(C21,Results!B:O,14,FALSE))</f>
        <v>50.04,0</v>
      </c>
      <c r="J21" s="158"/>
    </row>
    <row r="22" spans="1:10" ht="15" customHeight="1">
      <c r="A22" s="97">
        <f t="shared" si="0"/>
        <v>15</v>
      </c>
      <c r="B22" s="232">
        <f>COUNTIF($D$1:D21,D22)+1</f>
        <v>1</v>
      </c>
      <c r="C22" s="129">
        <v>33</v>
      </c>
      <c r="D22" s="98" t="str">
        <f>IF(VLOOKUP($C22,'Champ Classes'!$A:$F,2,FALSE)="","",VLOOKUP($C22,'Champ Classes'!$A:$F,2,FALSE))</f>
        <v>EMV4</v>
      </c>
      <c r="E22" s="99" t="str">
        <f>CONCATENATE(VLOOKUP(C22,Startlist!B:H,3,FALSE)," / ",VLOOKUP(C22,Startlist!B:H,4,FALSE))</f>
        <v>Kaspar Kasari / Rainis Raidma</v>
      </c>
      <c r="F22" s="100" t="str">
        <f>VLOOKUP(C22,Startlist!B:F,5,FALSE)</f>
        <v>EST</v>
      </c>
      <c r="G22" s="99" t="str">
        <f>VLOOKUP(C22,Startlist!B:H,7,FALSE)</f>
        <v>Ford Fiesta Rally4</v>
      </c>
      <c r="H22" s="99" t="str">
        <f>VLOOKUP(C22,Startlist!B:H,6,FALSE)</f>
        <v>OT RACING</v>
      </c>
      <c r="I22" s="240" t="str">
        <f>IF(VLOOKUP(C22,Results!B:O,14,FALSE)="","Retired",VLOOKUP(C22,Results!B:O,14,FALSE))</f>
        <v>50.08,6</v>
      </c>
      <c r="J22" s="158"/>
    </row>
    <row r="23" spans="1:10" ht="15" customHeight="1">
      <c r="A23" s="97">
        <f t="shared" si="0"/>
        <v>16</v>
      </c>
      <c r="B23" s="232">
        <f>COUNTIF($D$1:D22,D23)+1</f>
        <v>2</v>
      </c>
      <c r="C23" s="129">
        <v>34</v>
      </c>
      <c r="D23" s="98" t="str">
        <f>IF(VLOOKUP($C23,'Champ Classes'!$A:$F,2,FALSE)="","",VLOOKUP($C23,'Champ Classes'!$A:$F,2,FALSE))</f>
        <v>EMV6</v>
      </c>
      <c r="E23" s="99" t="str">
        <f>CONCATENATE(VLOOKUP(C23,Startlist!B:H,3,FALSE)," / ",VLOOKUP(C23,Startlist!B:H,4,FALSE))</f>
        <v>Martin Absalon / Jakko Viilo</v>
      </c>
      <c r="F23" s="100" t="str">
        <f>VLOOKUP(C23,Startlist!B:F,5,FALSE)</f>
        <v>EST</v>
      </c>
      <c r="G23" s="99" t="str">
        <f>VLOOKUP(C23,Startlist!B:H,7,FALSE)</f>
        <v>BMW M3</v>
      </c>
      <c r="H23" s="99" t="str">
        <f>VLOOKUP(C23,Startlist!B:H,6,FALSE)</f>
        <v>KAUR MOTORSPORT</v>
      </c>
      <c r="I23" s="240" t="str">
        <f>IF(VLOOKUP(C23,Results!B:O,14,FALSE)="","Retired",VLOOKUP(C23,Results!B:O,14,FALSE))</f>
        <v>50.22,3</v>
      </c>
      <c r="J23" s="158"/>
    </row>
    <row r="24" spans="1:9" ht="15">
      <c r="A24" s="97">
        <f t="shared" si="0"/>
        <v>17</v>
      </c>
      <c r="B24" s="232">
        <f>COUNTIF($D$1:D23,D24)+1</f>
        <v>8</v>
      </c>
      <c r="C24" s="129">
        <v>42</v>
      </c>
      <c r="D24" s="98" t="str">
        <f>IF(VLOOKUP($C24,'Champ Classes'!$A:$F,2,FALSE)="","",VLOOKUP($C24,'Champ Classes'!$A:$F,2,FALSE))</f>
        <v>EMV5</v>
      </c>
      <c r="E24" s="99" t="str">
        <f>CONCATENATE(VLOOKUP(C24,Startlist!B:H,3,FALSE)," / ",VLOOKUP(C24,Startlist!B:H,4,FALSE))</f>
        <v>Rainer Paavel / Tiina Ehrbach</v>
      </c>
      <c r="F24" s="100" t="str">
        <f>VLOOKUP(C24,Startlist!B:F,5,FALSE)</f>
        <v>EST</v>
      </c>
      <c r="G24" s="99" t="str">
        <f>VLOOKUP(C24,Startlist!B:H,7,FALSE)</f>
        <v>Mitsubishi Lancer Evo 9</v>
      </c>
      <c r="H24" s="99" t="str">
        <f>VLOOKUP(C24,Startlist!B:H,6,FALSE)</f>
        <v>BTR RACING</v>
      </c>
      <c r="I24" s="240" t="str">
        <f>IF(VLOOKUP(C24,Results!B:O,14,FALSE)="","Retired",VLOOKUP(C24,Results!B:O,14,FALSE))</f>
        <v>51.00,9</v>
      </c>
    </row>
    <row r="25" spans="1:9" ht="15">
      <c r="A25" s="97">
        <f t="shared" si="0"/>
        <v>18</v>
      </c>
      <c r="B25" s="232">
        <f>COUNTIF($D$1:D24,D25)+1</f>
        <v>2</v>
      </c>
      <c r="C25" s="129">
        <v>31</v>
      </c>
      <c r="D25" s="98" t="str">
        <f>IF(VLOOKUP($C25,'Champ Classes'!$A:$F,2,FALSE)="","",VLOOKUP($C25,'Champ Classes'!$A:$F,2,FALSE))</f>
        <v>EMV4</v>
      </c>
      <c r="E25" s="99" t="str">
        <f>CONCATENATE(VLOOKUP(C25,Startlist!B:H,3,FALSE)," / ",VLOOKUP(C25,Startlist!B:H,4,FALSE))</f>
        <v>Joosep.Ralf Nōgene / Simo Koskinen</v>
      </c>
      <c r="F25" s="100" t="str">
        <f>VLOOKUP(C25,Startlist!B:F,5,FALSE)</f>
        <v>EST</v>
      </c>
      <c r="G25" s="99" t="str">
        <f>VLOOKUP(C25,Startlist!B:H,7,FALSE)</f>
        <v>Ford Fiesta Rally4</v>
      </c>
      <c r="H25" s="99" t="str">
        <f>VLOOKUP(C25,Startlist!B:H,6,FALSE)</f>
        <v>CKR ESTONIA</v>
      </c>
      <c r="I25" s="240" t="str">
        <f>IF(VLOOKUP(C25,Results!B:O,14,FALSE)="","Retired",VLOOKUP(C25,Results!B:O,14,FALSE))</f>
        <v>51.05,8</v>
      </c>
    </row>
    <row r="26" spans="1:9" ht="15">
      <c r="A26" s="97">
        <f t="shared" si="0"/>
        <v>19</v>
      </c>
      <c r="B26" s="232">
        <f>COUNTIF($D$1:D25,D26)+1</f>
        <v>1</v>
      </c>
      <c r="C26" s="129">
        <v>44</v>
      </c>
      <c r="D26" s="98" t="str">
        <f>IF(VLOOKUP($C26,'Champ Classes'!$A:$F,2,FALSE)="","",VLOOKUP($C26,'Champ Classes'!$A:$F,2,FALSE))</f>
        <v>EMV7</v>
      </c>
      <c r="E26" s="99" t="str">
        <f>CONCATENATE(VLOOKUP(C26,Startlist!B:H,3,FALSE)," / ",VLOOKUP(C26,Startlist!B:H,4,FALSE))</f>
        <v>David Sultanjants / Siim Oja</v>
      </c>
      <c r="F26" s="100" t="str">
        <f>VLOOKUP(C26,Startlist!B:F,5,FALSE)</f>
        <v>EST</v>
      </c>
      <c r="G26" s="99" t="str">
        <f>VLOOKUP(C26,Startlist!B:H,7,FALSE)</f>
        <v>Citroen DS3</v>
      </c>
      <c r="H26" s="99" t="str">
        <f>VLOOKUP(C26,Startlist!B:H,6,FALSE)</f>
        <v>MS RACING</v>
      </c>
      <c r="I26" s="240" t="str">
        <f>IF(VLOOKUP(C26,Results!B:O,14,FALSE)="","Retired",VLOOKUP(C26,Results!B:O,14,FALSE))</f>
        <v>51.08,6</v>
      </c>
    </row>
    <row r="27" spans="1:9" ht="15">
      <c r="A27" s="97">
        <f t="shared" si="0"/>
        <v>20</v>
      </c>
      <c r="B27" s="232">
        <f>COUNTIF($D$1:D26,D27)+1</f>
        <v>3</v>
      </c>
      <c r="C27" s="129">
        <v>36</v>
      </c>
      <c r="D27" s="98" t="str">
        <f>IF(VLOOKUP($C27,'Champ Classes'!$A:$F,2,FALSE)="","",VLOOKUP($C27,'Champ Classes'!$A:$F,2,FALSE))</f>
        <v>EMV6</v>
      </c>
      <c r="E27" s="99" t="str">
        <f>CONCATENATE(VLOOKUP(C27,Startlist!B:H,3,FALSE)," / ",VLOOKUP(C27,Startlist!B:H,4,FALSE))</f>
        <v>Rene Uukareda / Jan Nōlvak</v>
      </c>
      <c r="F27" s="100" t="str">
        <f>VLOOKUP(C27,Startlist!B:F,5,FALSE)</f>
        <v>EST</v>
      </c>
      <c r="G27" s="99" t="str">
        <f>VLOOKUP(C27,Startlist!B:H,7,FALSE)</f>
        <v>BMW M3</v>
      </c>
      <c r="H27" s="99" t="str">
        <f>VLOOKUP(C27,Startlist!B:H,6,FALSE)</f>
        <v>MRF MOTORSPORT</v>
      </c>
      <c r="I27" s="240" t="str">
        <f>IF(VLOOKUP(C27,Results!B:O,14,FALSE)="","Retired",VLOOKUP(C27,Results!B:O,14,FALSE))</f>
        <v>51.09,8</v>
      </c>
    </row>
    <row r="28" spans="1:9" ht="15">
      <c r="A28" s="97">
        <f t="shared" si="0"/>
        <v>21</v>
      </c>
      <c r="B28" s="232">
        <f>COUNTIF($D$1:D27,D28)+1</f>
        <v>3</v>
      </c>
      <c r="C28" s="129">
        <v>30</v>
      </c>
      <c r="D28" s="98" t="str">
        <f>IF(VLOOKUP($C28,'Champ Classes'!$A:$F,2,FALSE)="","",VLOOKUP($C28,'Champ Classes'!$A:$F,2,FALSE))</f>
        <v>EMV4</v>
      </c>
      <c r="E28" s="99" t="str">
        <f>CONCATENATE(VLOOKUP(C28,Startlist!B:H,3,FALSE)," / ",VLOOKUP(C28,Startlist!B:H,4,FALSE))</f>
        <v>Karl-Markus Sei / Tanel Kasesalu</v>
      </c>
      <c r="F28" s="100" t="str">
        <f>VLOOKUP(C28,Startlist!B:F,5,FALSE)</f>
        <v>EST</v>
      </c>
      <c r="G28" s="99" t="str">
        <f>VLOOKUP(C28,Startlist!B:H,7,FALSE)</f>
        <v>Ford Fiesta Rally4</v>
      </c>
      <c r="H28" s="99" t="str">
        <f>VLOOKUP(C28,Startlist!B:H,6,FALSE)</f>
        <v>ALM MOTORSPORT</v>
      </c>
      <c r="I28" s="240" t="str">
        <f>IF(VLOOKUP(C28,Results!B:O,14,FALSE)="","Retired",VLOOKUP(C28,Results!B:O,14,FALSE))</f>
        <v>51.11,0</v>
      </c>
    </row>
    <row r="29" spans="1:9" ht="15">
      <c r="A29" s="97">
        <f t="shared" si="0"/>
        <v>22</v>
      </c>
      <c r="B29" s="232">
        <f>COUNTIF($D$1:D28,D29)+1</f>
        <v>4</v>
      </c>
      <c r="C29" s="129">
        <v>40</v>
      </c>
      <c r="D29" s="98" t="str">
        <f>IF(VLOOKUP($C29,'Champ Classes'!$A:$F,2,FALSE)="","",VLOOKUP($C29,'Champ Classes'!$A:$F,2,FALSE))</f>
        <v>EMV6</v>
      </c>
      <c r="E29" s="99" t="str">
        <f>CONCATENATE(VLOOKUP(C29,Startlist!B:H,3,FALSE)," / ",VLOOKUP(C29,Startlist!B:H,4,FALSE))</f>
        <v>Ott Mesikäpp / Ilmar Pukk</v>
      </c>
      <c r="F29" s="100" t="str">
        <f>VLOOKUP(C29,Startlist!B:F,5,FALSE)</f>
        <v>EST</v>
      </c>
      <c r="G29" s="99" t="str">
        <f>VLOOKUP(C29,Startlist!B:H,7,FALSE)</f>
        <v>BMW M3</v>
      </c>
      <c r="H29" s="99" t="str">
        <f>VLOOKUP(C29,Startlist!B:H,6,FALSE)</f>
        <v>BTR RACING</v>
      </c>
      <c r="I29" s="240" t="str">
        <f>IF(VLOOKUP(C29,Results!B:O,14,FALSE)="","Retired",VLOOKUP(C29,Results!B:O,14,FALSE))</f>
        <v>51.24,3</v>
      </c>
    </row>
    <row r="30" spans="1:9" ht="15">
      <c r="A30" s="97">
        <f t="shared" si="0"/>
        <v>23</v>
      </c>
      <c r="B30" s="232">
        <f>COUNTIF($D$1:D29,D30)+1</f>
        <v>2</v>
      </c>
      <c r="C30" s="129">
        <v>58</v>
      </c>
      <c r="D30" s="98" t="str">
        <f>IF(VLOOKUP($C30,'Champ Classes'!$A:$F,2,FALSE)="","",VLOOKUP($C30,'Champ Classes'!$A:$F,2,FALSE))</f>
        <v>EMV7</v>
      </c>
      <c r="E30" s="99" t="str">
        <f>CONCATENATE(VLOOKUP(C30,Startlist!B:H,3,FALSE)," / ",VLOOKUP(C30,Startlist!B:H,4,FALSE))</f>
        <v>Keiro Orgus / Evelin Mitendorf</v>
      </c>
      <c r="F30" s="100" t="str">
        <f>VLOOKUP(C30,Startlist!B:F,5,FALSE)</f>
        <v>EST</v>
      </c>
      <c r="G30" s="99" t="str">
        <f>VLOOKUP(C30,Startlist!B:H,7,FALSE)</f>
        <v>Honda Civic Type-R</v>
      </c>
      <c r="H30" s="99" t="str">
        <f>VLOOKUP(C30,Startlist!B:H,6,FALSE)</f>
        <v>TIKKRI MOTORSPORT</v>
      </c>
      <c r="I30" s="240" t="str">
        <f>IF(VLOOKUP(C30,Results!B:O,14,FALSE)="","Retired",VLOOKUP(C30,Results!B:O,14,FALSE))</f>
        <v>51.35,0</v>
      </c>
    </row>
    <row r="31" spans="1:9" ht="15">
      <c r="A31" s="97">
        <f t="shared" si="0"/>
        <v>24</v>
      </c>
      <c r="B31" s="232">
        <f>COUNTIF($D$1:D30,D31)+1</f>
        <v>1</v>
      </c>
      <c r="C31" s="129">
        <v>45</v>
      </c>
      <c r="D31" s="98" t="str">
        <f>IF(VLOOKUP($C31,'Champ Classes'!$A:$F,2,FALSE)="","",VLOOKUP($C31,'Champ Classes'!$A:$F,2,FALSE))</f>
        <v>EMV8</v>
      </c>
      <c r="E31" s="99" t="str">
        <f>CONCATENATE(VLOOKUP(C31,Startlist!B:H,3,FALSE)," / ",VLOOKUP(C31,Startlist!B:H,4,FALSE))</f>
        <v>Patrick Enok / Rauno Rohtmets</v>
      </c>
      <c r="F31" s="100" t="str">
        <f>VLOOKUP(C31,Startlist!B:F,5,FALSE)</f>
        <v>EST</v>
      </c>
      <c r="G31" s="99" t="str">
        <f>VLOOKUP(C31,Startlist!B:H,7,FALSE)</f>
        <v>Citroen C2 R2 MAX</v>
      </c>
      <c r="H31" s="99" t="str">
        <f>VLOOKUP(C31,Startlist!B:H,6,FALSE)</f>
        <v>CKR ESTONIA</v>
      </c>
      <c r="I31" s="240" t="str">
        <f>IF(VLOOKUP(C31,Results!B:O,14,FALSE)="","Retired",VLOOKUP(C31,Results!B:O,14,FALSE))</f>
        <v>51.44,5</v>
      </c>
    </row>
    <row r="32" spans="1:9" ht="15">
      <c r="A32" s="97">
        <f t="shared" si="0"/>
        <v>25</v>
      </c>
      <c r="B32" s="232">
        <f>COUNTIF($D$1:D31,D32)+1</f>
        <v>3</v>
      </c>
      <c r="C32" s="129">
        <v>72</v>
      </c>
      <c r="D32" s="98" t="str">
        <f>IF(VLOOKUP($C32,'Champ Classes'!$A:$F,2,FALSE)="","",VLOOKUP($C32,'Champ Classes'!$A:$F,2,FALSE))</f>
        <v>EMV7</v>
      </c>
      <c r="E32" s="99" t="str">
        <f>CONCATENATE(VLOOKUP(C32,Startlist!B:H,3,FALSE)," / ",VLOOKUP(C32,Startlist!B:H,4,FALSE))</f>
        <v>Robert Kikkatalo / Robin Mark</v>
      </c>
      <c r="F32" s="100" t="str">
        <f>VLOOKUP(C32,Startlist!B:F,5,FALSE)</f>
        <v>EST</v>
      </c>
      <c r="G32" s="99" t="str">
        <f>VLOOKUP(C32,Startlist!B:H,7,FALSE)</f>
        <v>Opel Astra</v>
      </c>
      <c r="H32" s="99" t="str">
        <f>VLOOKUP(C32,Startlist!B:H,6,FALSE)</f>
        <v>A1M MOTORSPORT</v>
      </c>
      <c r="I32" s="240" t="str">
        <f>IF(VLOOKUP(C32,Results!B:O,14,FALSE)="","Retired",VLOOKUP(C32,Results!B:O,14,FALSE))</f>
        <v>52.17,1</v>
      </c>
    </row>
    <row r="33" spans="1:9" ht="15">
      <c r="A33" s="97">
        <f t="shared" si="0"/>
        <v>26</v>
      </c>
      <c r="B33" s="232">
        <f>COUNTIF($D$1:D32,D33)+1</f>
        <v>5</v>
      </c>
      <c r="C33" s="129">
        <v>62</v>
      </c>
      <c r="D33" s="98" t="str">
        <f>IF(VLOOKUP($C33,'Champ Classes'!$A:$F,2,FALSE)="","",VLOOKUP($C33,'Champ Classes'!$A:$F,2,FALSE))</f>
        <v>EMV6</v>
      </c>
      <c r="E33" s="99" t="str">
        <f>CONCATENATE(VLOOKUP(C33,Startlist!B:H,3,FALSE)," / ",VLOOKUP(C33,Startlist!B:H,4,FALSE))</f>
        <v>Tarmo Lee / Tōnu Nōmmik</v>
      </c>
      <c r="F33" s="100" t="str">
        <f>VLOOKUP(C33,Startlist!B:F,5,FALSE)</f>
        <v>EST</v>
      </c>
      <c r="G33" s="99" t="str">
        <f>VLOOKUP(C33,Startlist!B:H,7,FALSE)</f>
        <v>BMW E30</v>
      </c>
      <c r="H33" s="99" t="str">
        <f>VLOOKUP(C33,Startlist!B:H,6,FALSE)</f>
        <v>JUURU TEHNIKAKLUBI</v>
      </c>
      <c r="I33" s="240" t="str">
        <f>IF(VLOOKUP(C33,Results!B:O,14,FALSE)="","Retired",VLOOKUP(C33,Results!B:O,14,FALSE))</f>
        <v>52.24,5</v>
      </c>
    </row>
    <row r="34" spans="1:9" ht="15">
      <c r="A34" s="97">
        <f t="shared" si="0"/>
        <v>27</v>
      </c>
      <c r="B34" s="232">
        <f>COUNTIF($D$1:D33,D34)+1</f>
        <v>6</v>
      </c>
      <c r="C34" s="129">
        <v>47</v>
      </c>
      <c r="D34" s="98" t="str">
        <f>IF(VLOOKUP($C34,'Champ Classes'!$A:$F,2,FALSE)="","",VLOOKUP($C34,'Champ Classes'!$A:$F,2,FALSE))</f>
        <v>EMV6</v>
      </c>
      <c r="E34" s="99" t="str">
        <f>CONCATENATE(VLOOKUP(C34,Startlist!B:H,3,FALSE)," / ",VLOOKUP(C34,Startlist!B:H,4,FALSE))</f>
        <v>Karl Jalakas / Janek Kundrats</v>
      </c>
      <c r="F34" s="100" t="str">
        <f>VLOOKUP(C34,Startlist!B:F,5,FALSE)</f>
        <v>EST</v>
      </c>
      <c r="G34" s="99" t="str">
        <f>VLOOKUP(C34,Startlist!B:H,7,FALSE)</f>
        <v>BMW 330I</v>
      </c>
      <c r="H34" s="99" t="str">
        <f>VLOOKUP(C34,Startlist!B:H,6,FALSE)</f>
        <v>PIHTLA RT</v>
      </c>
      <c r="I34" s="240" t="str">
        <f>IF(VLOOKUP(C34,Results!B:O,14,FALSE)="","Retired",VLOOKUP(C34,Results!B:O,14,FALSE))</f>
        <v>52.28,1</v>
      </c>
    </row>
    <row r="35" spans="1:9" ht="15">
      <c r="A35" s="97">
        <f t="shared" si="0"/>
        <v>28</v>
      </c>
      <c r="B35" s="232">
        <f>COUNTIF($D$1:D34,D35)+1</f>
        <v>2</v>
      </c>
      <c r="C35" s="129">
        <v>56</v>
      </c>
      <c r="D35" s="98" t="str">
        <f>IF(VLOOKUP($C35,'Champ Classes'!$A:$F,2,FALSE)="","",VLOOKUP($C35,'Champ Classes'!$A:$F,2,FALSE))</f>
        <v>EMV8</v>
      </c>
      <c r="E35" s="99" t="str">
        <f>CONCATENATE(VLOOKUP(C35,Startlist!B:H,3,FALSE)," / ",VLOOKUP(C35,Startlist!B:H,4,FALSE))</f>
        <v>Madis Moor / Taavi Udevald</v>
      </c>
      <c r="F35" s="100" t="str">
        <f>VLOOKUP(C35,Startlist!B:F,5,FALSE)</f>
        <v>EST</v>
      </c>
      <c r="G35" s="99" t="str">
        <f>VLOOKUP(C35,Startlist!B:H,7,FALSE)</f>
        <v>Toyota Starlet</v>
      </c>
      <c r="H35" s="99" t="str">
        <f>VLOOKUP(C35,Startlist!B:H,6,FALSE)</f>
        <v>TIKKRI MOTORSPORT</v>
      </c>
      <c r="I35" s="240" t="str">
        <f>IF(VLOOKUP(C35,Results!B:O,14,FALSE)="","Retired",VLOOKUP(C35,Results!B:O,14,FALSE))</f>
        <v>52.33,8</v>
      </c>
    </row>
    <row r="36" spans="1:9" ht="15">
      <c r="A36" s="97">
        <f t="shared" si="0"/>
        <v>29</v>
      </c>
      <c r="B36" s="232">
        <f>COUNTIF($D$1:D35,D36)+1</f>
        <v>3</v>
      </c>
      <c r="C36" s="129">
        <v>53</v>
      </c>
      <c r="D36" s="98" t="str">
        <f>IF(VLOOKUP($C36,'Champ Classes'!$A:$F,2,FALSE)="","",VLOOKUP($C36,'Champ Classes'!$A:$F,2,FALSE))</f>
        <v>EMV8</v>
      </c>
      <c r="E36" s="99" t="str">
        <f>CONCATENATE(VLOOKUP(C36,Startlist!B:H,3,FALSE)," / ",VLOOKUP(C36,Startlist!B:H,4,FALSE))</f>
        <v>Kermo Laus / Alain Sivous</v>
      </c>
      <c r="F36" s="100" t="str">
        <f>VLOOKUP(C36,Startlist!B:F,5,FALSE)</f>
        <v>EST</v>
      </c>
      <c r="G36" s="99" t="str">
        <f>VLOOKUP(C36,Startlist!B:H,7,FALSE)</f>
        <v>Nissan Sunny</v>
      </c>
      <c r="H36" s="99" t="str">
        <f>VLOOKUP(C36,Startlist!B:H,6,FALSE)</f>
        <v>PIHTLA RT</v>
      </c>
      <c r="I36" s="240" t="str">
        <f>IF(VLOOKUP(C36,Results!B:O,14,FALSE)="","Retired",VLOOKUP(C36,Results!B:O,14,FALSE))</f>
        <v>52.46,2</v>
      </c>
    </row>
    <row r="37" spans="1:9" ht="15">
      <c r="A37" s="97">
        <f t="shared" si="0"/>
        <v>30</v>
      </c>
      <c r="B37" s="232">
        <f>COUNTIF($D$1:D36,D37)+1</f>
        <v>4</v>
      </c>
      <c r="C37" s="129">
        <v>78</v>
      </c>
      <c r="D37" s="98" t="str">
        <f>IF(VLOOKUP($C37,'Champ Classes'!$A:$F,2,FALSE)="","",VLOOKUP($C37,'Champ Classes'!$A:$F,2,FALSE))</f>
        <v>EMV7</v>
      </c>
      <c r="E37" s="99" t="str">
        <f>CONCATENATE(VLOOKUP(C37,Startlist!B:H,3,FALSE)," / ",VLOOKUP(C37,Startlist!B:H,4,FALSE))</f>
        <v>Urmo Luts / Lauri Luts</v>
      </c>
      <c r="F37" s="100" t="str">
        <f>VLOOKUP(C37,Startlist!B:F,5,FALSE)</f>
        <v>EST</v>
      </c>
      <c r="G37" s="99" t="str">
        <f>VLOOKUP(C37,Startlist!B:H,7,FALSE)</f>
        <v>VW Golf 2</v>
      </c>
      <c r="H37" s="99" t="str">
        <f>VLOOKUP(C37,Startlist!B:H,6,FALSE)</f>
        <v>KAUR MOTORSPORT</v>
      </c>
      <c r="I37" s="240" t="str">
        <f>IF(VLOOKUP(C37,Results!B:O,14,FALSE)="","Retired",VLOOKUP(C37,Results!B:O,14,FALSE))</f>
        <v>53.01,6</v>
      </c>
    </row>
    <row r="38" spans="1:9" ht="15">
      <c r="A38" s="97">
        <f t="shared" si="0"/>
        <v>31</v>
      </c>
      <c r="B38" s="232">
        <f>COUNTIF($D$1:D37,D38)+1</f>
        <v>5</v>
      </c>
      <c r="C38" s="129">
        <v>60</v>
      </c>
      <c r="D38" s="98" t="str">
        <f>IF(VLOOKUP($C38,'Champ Classes'!$A:$F,2,FALSE)="","",VLOOKUP($C38,'Champ Classes'!$A:$F,2,FALSE))</f>
        <v>EMV7</v>
      </c>
      <c r="E38" s="99" t="str">
        <f>CONCATENATE(VLOOKUP(C38,Startlist!B:H,3,FALSE)," / ",VLOOKUP(C38,Startlist!B:H,4,FALSE))</f>
        <v>Joonas Palmisto / Marko Randma</v>
      </c>
      <c r="F38" s="100" t="str">
        <f>VLOOKUP(C38,Startlist!B:F,5,FALSE)</f>
        <v>EST</v>
      </c>
      <c r="G38" s="99" t="str">
        <f>VLOOKUP(C38,Startlist!B:H,7,FALSE)</f>
        <v>VW Golf 2</v>
      </c>
      <c r="H38" s="99" t="str">
        <f>VLOOKUP(C38,Startlist!B:H,6,FALSE)</f>
        <v>TIKKRI MOTORSPORT</v>
      </c>
      <c r="I38" s="240" t="str">
        <f>IF(VLOOKUP(C38,Results!B:O,14,FALSE)="","Retired",VLOOKUP(C38,Results!B:O,14,FALSE))</f>
        <v>53.09,1</v>
      </c>
    </row>
    <row r="39" spans="1:9" ht="15">
      <c r="A39" s="97">
        <f t="shared" si="0"/>
        <v>32</v>
      </c>
      <c r="B39" s="232">
        <f>COUNTIF($D$1:D38,D39)+1</f>
        <v>7</v>
      </c>
      <c r="C39" s="129">
        <v>64</v>
      </c>
      <c r="D39" s="98" t="str">
        <f>IF(VLOOKUP($C39,'Champ Classes'!$A:$F,2,FALSE)="","",VLOOKUP($C39,'Champ Classes'!$A:$F,2,FALSE))</f>
        <v>EMV6</v>
      </c>
      <c r="E39" s="99" t="str">
        <f>CONCATENATE(VLOOKUP(C39,Startlist!B:H,3,FALSE)," / ",VLOOKUP(C39,Startlist!B:H,4,FALSE))</f>
        <v>Kristen Volkov / Mirko Kaunis</v>
      </c>
      <c r="F39" s="100" t="str">
        <f>VLOOKUP(C39,Startlist!B:F,5,FALSE)</f>
        <v>EST</v>
      </c>
      <c r="G39" s="99" t="str">
        <f>VLOOKUP(C39,Startlist!B:H,7,FALSE)</f>
        <v>BMW M3</v>
      </c>
      <c r="H39" s="99" t="str">
        <f>VLOOKUP(C39,Startlist!B:H,6,FALSE)</f>
        <v>G.M. RACING</v>
      </c>
      <c r="I39" s="240" t="str">
        <f>IF(VLOOKUP(C39,Results!B:O,14,FALSE)="","Retired",VLOOKUP(C39,Results!B:O,14,FALSE))</f>
        <v>53.15,1</v>
      </c>
    </row>
    <row r="40" spans="1:9" ht="15">
      <c r="A40" s="97">
        <f t="shared" si="0"/>
        <v>33</v>
      </c>
      <c r="B40" s="232">
        <f>COUNTIF($D$1:D39,D40)+1</f>
        <v>6</v>
      </c>
      <c r="C40" s="129">
        <v>54</v>
      </c>
      <c r="D40" s="98" t="str">
        <f>IF(VLOOKUP($C40,'Champ Classes'!$A:$F,2,FALSE)="","",VLOOKUP($C40,'Champ Classes'!$A:$F,2,FALSE))</f>
        <v>EMV7</v>
      </c>
      <c r="E40" s="99" t="str">
        <f>CONCATENATE(VLOOKUP(C40,Startlist!B:H,3,FALSE)," / ",VLOOKUP(C40,Startlist!B:H,4,FALSE))</f>
        <v>Mark-Egert Tiits / Aleks Lesk</v>
      </c>
      <c r="F40" s="100" t="str">
        <f>VLOOKUP(C40,Startlist!B:F,5,FALSE)</f>
        <v>EST</v>
      </c>
      <c r="G40" s="99" t="str">
        <f>VLOOKUP(C40,Startlist!B:H,7,FALSE)</f>
        <v>VW Golf 2</v>
      </c>
      <c r="H40" s="99" t="str">
        <f>VLOOKUP(C40,Startlist!B:H,6,FALSE)</f>
        <v>TIITS RACING TEAM</v>
      </c>
      <c r="I40" s="240" t="str">
        <f>IF(VLOOKUP(C40,Results!B:O,14,FALSE)="","Retired",VLOOKUP(C40,Results!B:O,14,FALSE))</f>
        <v>53.20,4</v>
      </c>
    </row>
    <row r="41" spans="1:9" ht="15">
      <c r="A41" s="97">
        <f t="shared" si="0"/>
        <v>34</v>
      </c>
      <c r="B41" s="232">
        <f>COUNTIF($D$1:D40,D41)+1</f>
        <v>7</v>
      </c>
      <c r="C41" s="129">
        <v>55</v>
      </c>
      <c r="D41" s="98" t="str">
        <f>IF(VLOOKUP($C41,'Champ Classes'!$A:$F,2,FALSE)="","",VLOOKUP($C41,'Champ Classes'!$A:$F,2,FALSE))</f>
        <v>EMV7</v>
      </c>
      <c r="E41" s="99" t="str">
        <f>CONCATENATE(VLOOKUP(C41,Startlist!B:H,3,FALSE)," / ",VLOOKUP(C41,Startlist!B:H,4,FALSE))</f>
        <v>Sören Sisas / Ken Hahn</v>
      </c>
      <c r="F41" s="100" t="str">
        <f>VLOOKUP(C41,Startlist!B:F,5,FALSE)</f>
        <v>EST</v>
      </c>
      <c r="G41" s="99" t="str">
        <f>VLOOKUP(C41,Startlist!B:H,7,FALSE)</f>
        <v>Volkswagen Golf 2</v>
      </c>
      <c r="H41" s="99" t="str">
        <f>VLOOKUP(C41,Startlist!B:H,6,FALSE)</f>
        <v>MÄRJAMAA RALLY TEAM</v>
      </c>
      <c r="I41" s="240" t="str">
        <f>IF(VLOOKUP(C41,Results!B:O,14,FALSE)="","Retired",VLOOKUP(C41,Results!B:O,14,FALSE))</f>
        <v>53.42,6</v>
      </c>
    </row>
    <row r="42" spans="1:9" ht="15">
      <c r="A42" s="97">
        <f t="shared" si="0"/>
        <v>35</v>
      </c>
      <c r="B42" s="232">
        <f>COUNTIF($D$1:D41,D42)+1</f>
        <v>8</v>
      </c>
      <c r="C42" s="129">
        <v>66</v>
      </c>
      <c r="D42" s="98" t="str">
        <f>IF(VLOOKUP($C42,'Champ Classes'!$A:$F,2,FALSE)="","",VLOOKUP($C42,'Champ Classes'!$A:$F,2,FALSE))</f>
        <v>EMV7</v>
      </c>
      <c r="E42" s="99" t="str">
        <f>CONCATENATE(VLOOKUP(C42,Startlist!B:H,3,FALSE)," / ",VLOOKUP(C42,Startlist!B:H,4,FALSE))</f>
        <v>Olavi Paju / Martin Kuris</v>
      </c>
      <c r="F42" s="100" t="str">
        <f>VLOOKUP(C42,Startlist!B:F,5,FALSE)</f>
        <v>EST</v>
      </c>
      <c r="G42" s="99" t="str">
        <f>VLOOKUP(C42,Startlist!B:H,7,FALSE)</f>
        <v>Renault Clio</v>
      </c>
      <c r="H42" s="99" t="str">
        <f>VLOOKUP(C42,Startlist!B:H,6,FALSE)</f>
        <v>SAR-TECH MOTORSPORT</v>
      </c>
      <c r="I42" s="240" t="str">
        <f>IF(VLOOKUP(C42,Results!B:O,14,FALSE)="","Retired",VLOOKUP(C42,Results!B:O,14,FALSE))</f>
        <v>53.49,9</v>
      </c>
    </row>
    <row r="43" spans="1:9" ht="15">
      <c r="A43" s="97">
        <f t="shared" si="0"/>
        <v>36</v>
      </c>
      <c r="B43" s="232">
        <f>COUNTIF($D$1:D42,D43)+1</f>
        <v>9</v>
      </c>
      <c r="C43" s="129">
        <v>57</v>
      </c>
      <c r="D43" s="98" t="str">
        <f>IF(VLOOKUP($C43,'Champ Classes'!$A:$F,2,FALSE)="","",VLOOKUP($C43,'Champ Classes'!$A:$F,2,FALSE))</f>
        <v>EMV7</v>
      </c>
      <c r="E43" s="99" t="str">
        <f>CONCATENATE(VLOOKUP(C43,Startlist!B:H,3,FALSE)," / ",VLOOKUP(C43,Startlist!B:H,4,FALSE))</f>
        <v>Koit Repnau / Hannes Hannus</v>
      </c>
      <c r="F43" s="100" t="str">
        <f>VLOOKUP(C43,Startlist!B:F,5,FALSE)</f>
        <v>EST</v>
      </c>
      <c r="G43" s="99" t="str">
        <f>VLOOKUP(C43,Startlist!B:H,7,FALSE)</f>
        <v>Honda Civic Type-R</v>
      </c>
      <c r="H43" s="99" t="str">
        <f>VLOOKUP(C43,Startlist!B:H,6,FALSE)</f>
        <v>CUEKS RACING</v>
      </c>
      <c r="I43" s="240" t="str">
        <f>IF(VLOOKUP(C43,Results!B:O,14,FALSE)="","Retired",VLOOKUP(C43,Results!B:O,14,FALSE))</f>
        <v>54.14,9</v>
      </c>
    </row>
    <row r="44" spans="1:9" ht="15">
      <c r="A44" s="97">
        <f t="shared" si="0"/>
        <v>37</v>
      </c>
      <c r="B44" s="232">
        <f>COUNTIF($D$1:D43,D44)+1</f>
        <v>8</v>
      </c>
      <c r="C44" s="129">
        <v>73</v>
      </c>
      <c r="D44" s="98" t="str">
        <f>IF(VLOOKUP($C44,'Champ Classes'!$A:$F,2,FALSE)="","",VLOOKUP($C44,'Champ Classes'!$A:$F,2,FALSE))</f>
        <v>EMV6</v>
      </c>
      <c r="E44" s="99" t="str">
        <f>CONCATENATE(VLOOKUP(C44,Startlist!B:H,3,FALSE)," / ",VLOOKUP(C44,Startlist!B:H,4,FALSE))</f>
        <v>Sigmar Tammemägi / Arno Kuus</v>
      </c>
      <c r="F44" s="100" t="str">
        <f>VLOOKUP(C44,Startlist!B:F,5,FALSE)</f>
        <v>EST</v>
      </c>
      <c r="G44" s="99" t="str">
        <f>VLOOKUP(C44,Startlist!B:H,7,FALSE)</f>
        <v>BMW Compact</v>
      </c>
      <c r="H44" s="99" t="str">
        <f>VLOOKUP(C44,Startlist!B:H,6,FALSE)</f>
        <v>KAUR MOTORSPORT</v>
      </c>
      <c r="I44" s="240" t="str">
        <f>IF(VLOOKUP(C44,Results!B:O,14,FALSE)="","Retired",VLOOKUP(C44,Results!B:O,14,FALSE))</f>
        <v>54.18,8</v>
      </c>
    </row>
    <row r="45" spans="1:9" ht="15">
      <c r="A45" s="97">
        <f t="shared" si="0"/>
        <v>38</v>
      </c>
      <c r="B45" s="232">
        <f>COUNTIF($D$1:D44,D45)+1</f>
        <v>4</v>
      </c>
      <c r="C45" s="129">
        <v>63</v>
      </c>
      <c r="D45" s="98" t="str">
        <f>IF(VLOOKUP($C45,'Champ Classes'!$A:$F,2,FALSE)="","",VLOOKUP($C45,'Champ Classes'!$A:$F,2,FALSE))</f>
        <v>EMV8</v>
      </c>
      <c r="E45" s="99" t="str">
        <f>CONCATENATE(VLOOKUP(C45,Startlist!B:H,3,FALSE)," / ",VLOOKUP(C45,Startlist!B:H,4,FALSE))</f>
        <v>Karl-Kenneth Neuhaus / Inga Reimal</v>
      </c>
      <c r="F45" s="100" t="str">
        <f>VLOOKUP(C45,Startlist!B:F,5,FALSE)</f>
        <v>EST</v>
      </c>
      <c r="G45" s="99" t="str">
        <f>VLOOKUP(C45,Startlist!B:H,7,FALSE)</f>
        <v>Honda Civic</v>
      </c>
      <c r="H45" s="99" t="str">
        <f>VLOOKUP(C45,Startlist!B:H,6,FALSE)</f>
        <v>THULE MOTORSPORT</v>
      </c>
      <c r="I45" s="240" t="str">
        <f>IF(VLOOKUP(C45,Results!B:O,14,FALSE)="","Retired",VLOOKUP(C45,Results!B:O,14,FALSE))</f>
        <v>54.24,5</v>
      </c>
    </row>
    <row r="46" spans="1:9" ht="15">
      <c r="A46" s="97">
        <f t="shared" si="0"/>
        <v>39</v>
      </c>
      <c r="B46" s="232">
        <f>COUNTIF($D$1:D45,D46)+1</f>
        <v>9</v>
      </c>
      <c r="C46" s="129">
        <v>61</v>
      </c>
      <c r="D46" s="98" t="str">
        <f>IF(VLOOKUP($C46,'Champ Classes'!$A:$F,2,FALSE)="","",VLOOKUP($C46,'Champ Classes'!$A:$F,2,FALSE))</f>
        <v>EMV6</v>
      </c>
      <c r="E46" s="99" t="str">
        <f>CONCATENATE(VLOOKUP(C46,Startlist!B:H,3,FALSE)," / ",VLOOKUP(C46,Startlist!B:H,4,FALSE))</f>
        <v>Rünno Ubinhain / Kaido Oru</v>
      </c>
      <c r="F46" s="100" t="str">
        <f>VLOOKUP(C46,Startlist!B:F,5,FALSE)</f>
        <v>EST</v>
      </c>
      <c r="G46" s="99" t="str">
        <f>VLOOKUP(C46,Startlist!B:H,7,FALSE)</f>
        <v>BMW 325 Diisel</v>
      </c>
      <c r="H46" s="99" t="str">
        <f>VLOOKUP(C46,Startlist!B:H,6,FALSE)</f>
        <v>KUPATAMA MOTORSPORT</v>
      </c>
      <c r="I46" s="240" t="str">
        <f>IF(VLOOKUP(C46,Results!B:O,14,FALSE)="","Retired",VLOOKUP(C46,Results!B:O,14,FALSE))</f>
        <v>54.53,3</v>
      </c>
    </row>
    <row r="47" spans="1:9" ht="15">
      <c r="A47" s="97">
        <f t="shared" si="0"/>
        <v>40</v>
      </c>
      <c r="B47" s="232">
        <f>COUNTIF($D$1:D46,D47)+1</f>
        <v>10</v>
      </c>
      <c r="C47" s="129">
        <v>39</v>
      </c>
      <c r="D47" s="98" t="str">
        <f>IF(VLOOKUP($C47,'Champ Classes'!$A:$F,2,FALSE)="","",VLOOKUP($C47,'Champ Classes'!$A:$F,2,FALSE))</f>
        <v>EMV6</v>
      </c>
      <c r="E47" s="99" t="str">
        <f>CONCATENATE(VLOOKUP(C47,Startlist!B:H,3,FALSE)," / ",VLOOKUP(C47,Startlist!B:H,4,FALSE))</f>
        <v>Argo Kuutok / Vallo Pleesi</v>
      </c>
      <c r="F47" s="100" t="str">
        <f>VLOOKUP(C47,Startlist!B:F,5,FALSE)</f>
        <v>EST</v>
      </c>
      <c r="G47" s="99" t="str">
        <f>VLOOKUP(C47,Startlist!B:H,7,FALSE)</f>
        <v>BMW M3</v>
      </c>
      <c r="H47" s="99" t="str">
        <f>VLOOKUP(C47,Startlist!B:H,6,FALSE)</f>
        <v>BTR RACING</v>
      </c>
      <c r="I47" s="240" t="str">
        <f>IF(VLOOKUP(C47,Results!B:O,14,FALSE)="","Retired",VLOOKUP(C47,Results!B:O,14,FALSE))</f>
        <v>55.38,7</v>
      </c>
    </row>
    <row r="48" spans="1:9" ht="15">
      <c r="A48" s="97">
        <f t="shared" si="0"/>
        <v>41</v>
      </c>
      <c r="B48" s="232">
        <f>COUNTIF($D$1:D47,D48)+1</f>
        <v>10</v>
      </c>
      <c r="C48" s="129">
        <v>81</v>
      </c>
      <c r="D48" s="98" t="str">
        <f>IF(VLOOKUP($C48,'Champ Classes'!$A:$F,2,FALSE)="","",VLOOKUP($C48,'Champ Classes'!$A:$F,2,FALSE))</f>
        <v>EMV7</v>
      </c>
      <c r="E48" s="99" t="str">
        <f>CONCATENATE(VLOOKUP(C48,Startlist!B:H,3,FALSE)," / ",VLOOKUP(C48,Startlist!B:H,4,FALSE))</f>
        <v>Risto Raie / Maido Külmallik</v>
      </c>
      <c r="F48" s="100" t="str">
        <f>VLOOKUP(C48,Startlist!B:F,5,FALSE)</f>
        <v>EST</v>
      </c>
      <c r="G48" s="99" t="str">
        <f>VLOOKUP(C48,Startlist!B:H,7,FALSE)</f>
        <v>Lada 2107</v>
      </c>
      <c r="H48" s="99" t="str">
        <f>VLOOKUP(C48,Startlist!B:H,6,FALSE)</f>
        <v>KAUR MOTORSPORT</v>
      </c>
      <c r="I48" s="240" t="str">
        <f>IF(VLOOKUP(C48,Results!B:O,14,FALSE)="","Retired",VLOOKUP(C48,Results!B:O,14,FALSE))</f>
        <v>56.11,1</v>
      </c>
    </row>
    <row r="49" spans="1:9" ht="15">
      <c r="A49" s="97">
        <f t="shared" si="0"/>
        <v>42</v>
      </c>
      <c r="B49" s="232">
        <f>COUNTIF($D$1:D48,D49)+1</f>
        <v>11</v>
      </c>
      <c r="C49" s="129">
        <v>82</v>
      </c>
      <c r="D49" s="98" t="str">
        <f>IF(VLOOKUP($C49,'Champ Classes'!$A:$F,2,FALSE)="","",VLOOKUP($C49,'Champ Classes'!$A:$F,2,FALSE))</f>
        <v>EMV7</v>
      </c>
      <c r="E49" s="99" t="str">
        <f>CONCATENATE(VLOOKUP(C49,Startlist!B:H,3,FALSE)," / ",VLOOKUP(C49,Startlist!B:H,4,FALSE))</f>
        <v>Märtin Liivoja / Stein Karu</v>
      </c>
      <c r="F49" s="100" t="str">
        <f>VLOOKUP(C49,Startlist!B:F,5,FALSE)</f>
        <v>EST</v>
      </c>
      <c r="G49" s="99" t="str">
        <f>VLOOKUP(C49,Startlist!B:H,7,FALSE)</f>
        <v>Nissan Almera GTI Diisel</v>
      </c>
      <c r="H49" s="99" t="str">
        <f>VLOOKUP(C49,Startlist!B:H,6,FALSE)</f>
        <v>KUPATAMA MOTORSPORT</v>
      </c>
      <c r="I49" s="240" t="str">
        <f>IF(VLOOKUP(C49,Results!B:O,14,FALSE)="","Retired",VLOOKUP(C49,Results!B:O,14,FALSE))</f>
        <v>56.34,3</v>
      </c>
    </row>
    <row r="50" spans="1:9" ht="15">
      <c r="A50" s="97">
        <f t="shared" si="0"/>
        <v>43</v>
      </c>
      <c r="B50" s="232">
        <f>COUNTIF($D$1:D49,D50)+1</f>
        <v>12</v>
      </c>
      <c r="C50" s="129">
        <v>79</v>
      </c>
      <c r="D50" s="98" t="str">
        <f>IF(VLOOKUP($C50,'Champ Classes'!$A:$F,2,FALSE)="","",VLOOKUP($C50,'Champ Classes'!$A:$F,2,FALSE))</f>
        <v>EMV7</v>
      </c>
      <c r="E50" s="99" t="str">
        <f>CONCATENATE(VLOOKUP(C50,Startlist!B:H,3,FALSE)," / ",VLOOKUP(C50,Startlist!B:H,4,FALSE))</f>
        <v>Lauri Nurm / Moonika Saarestik</v>
      </c>
      <c r="F50" s="100" t="str">
        <f>VLOOKUP(C50,Startlist!B:F,5,FALSE)</f>
        <v>EST</v>
      </c>
      <c r="G50" s="99" t="str">
        <f>VLOOKUP(C50,Startlist!B:H,7,FALSE)</f>
        <v>Vaz 2101</v>
      </c>
      <c r="H50" s="99" t="str">
        <f>VLOOKUP(C50,Startlist!B:H,6,FALSE)</f>
        <v>MILREM MOTORSPORT</v>
      </c>
      <c r="I50" s="240" t="str">
        <f>IF(VLOOKUP(C50,Results!B:O,14,FALSE)="","Retired",VLOOKUP(C50,Results!B:O,14,FALSE))</f>
        <v>57.06,8</v>
      </c>
    </row>
    <row r="51" spans="1:9" ht="15">
      <c r="A51" s="97">
        <f t="shared" si="0"/>
        <v>44</v>
      </c>
      <c r="B51" s="232">
        <f>COUNTIF($D$1:D50,D51)+1</f>
        <v>1</v>
      </c>
      <c r="C51" s="129">
        <v>88</v>
      </c>
      <c r="D51" s="98" t="str">
        <f>IF(VLOOKUP($C51,'Champ Classes'!$A:$F,2,FALSE)="","",VLOOKUP($C51,'Champ Classes'!$A:$F,2,FALSE))</f>
        <v>EMV9</v>
      </c>
      <c r="E51" s="99" t="str">
        <f>CONCATENATE(VLOOKUP(C51,Startlist!B:H,3,FALSE)," / ",VLOOKUP(C51,Startlist!B:H,4,FALSE))</f>
        <v>Martin Kio / Jüri Lohk</v>
      </c>
      <c r="F51" s="100" t="str">
        <f>VLOOKUP(C51,Startlist!B:F,5,FALSE)</f>
        <v>EST</v>
      </c>
      <c r="G51" s="99" t="str">
        <f>VLOOKUP(C51,Startlist!B:H,7,FALSE)</f>
        <v>Gaz 51</v>
      </c>
      <c r="H51" s="99" t="str">
        <f>VLOOKUP(C51,Startlist!B:H,6,FALSE)</f>
        <v>SK VILLU</v>
      </c>
      <c r="I51" s="240" t="str">
        <f>IF(VLOOKUP(C51,Results!B:O,14,FALSE)="","Retired",VLOOKUP(C51,Results!B:O,14,FALSE))</f>
        <v>58.03,5</v>
      </c>
    </row>
    <row r="52" spans="1:9" ht="15">
      <c r="A52" s="97">
        <f t="shared" si="0"/>
        <v>45</v>
      </c>
      <c r="B52" s="232">
        <f>COUNTIF($D$1:D51,D52)+1</f>
        <v>4</v>
      </c>
      <c r="C52" s="129">
        <v>26</v>
      </c>
      <c r="D52" s="98" t="str">
        <f>IF(VLOOKUP($C52,'Champ Classes'!$A:$F,2,FALSE)="","",VLOOKUP($C52,'Champ Classes'!$A:$F,2,FALSE))</f>
        <v>EMV4</v>
      </c>
      <c r="E52" s="99" t="str">
        <f>CONCATENATE(VLOOKUP(C52,Startlist!B:H,3,FALSE)," / ",VLOOKUP(C52,Startlist!B:H,4,FALSE))</f>
        <v>Kevin Reimann Saraiva / Nelson Ramos</v>
      </c>
      <c r="F52" s="100" t="str">
        <f>VLOOKUP(C52,Startlist!B:F,5,FALSE)</f>
        <v>EST / PRT</v>
      </c>
      <c r="G52" s="99" t="str">
        <f>VLOOKUP(C52,Startlist!B:H,7,FALSE)</f>
        <v>Ford Fiesta R2</v>
      </c>
      <c r="H52" s="99" t="str">
        <f>VLOOKUP(C52,Startlist!B:H,6,FALSE)</f>
        <v>KEVIN REIMANN SARAIVA</v>
      </c>
      <c r="I52" s="240" t="str">
        <f>IF(VLOOKUP(C52,Results!B:O,14,FALSE)="","Retired",VLOOKUP(C52,Results!B:O,14,FALSE))</f>
        <v>58.10,7</v>
      </c>
    </row>
    <row r="53" spans="1:9" ht="15">
      <c r="A53" s="97">
        <f t="shared" si="0"/>
        <v>46</v>
      </c>
      <c r="B53" s="232">
        <f>COUNTIF($D$1:D52,D53)+1</f>
        <v>2</v>
      </c>
      <c r="C53" s="129">
        <v>86</v>
      </c>
      <c r="D53" s="98" t="str">
        <f>IF(VLOOKUP($C53,'Champ Classes'!$A:$F,2,FALSE)="","",VLOOKUP($C53,'Champ Classes'!$A:$F,2,FALSE))</f>
        <v>EMV9</v>
      </c>
      <c r="E53" s="99" t="str">
        <f>CONCATENATE(VLOOKUP(C53,Startlist!B:H,3,FALSE)," / ",VLOOKUP(C53,Startlist!B:H,4,FALSE))</f>
        <v>Rainer Tuberik / Allar Heina</v>
      </c>
      <c r="F53" s="100" t="str">
        <f>VLOOKUP(C53,Startlist!B:F,5,FALSE)</f>
        <v>EST</v>
      </c>
      <c r="G53" s="99" t="str">
        <f>VLOOKUP(C53,Startlist!B:H,7,FALSE)</f>
        <v>Gaz 51</v>
      </c>
      <c r="H53" s="99" t="str">
        <f>VLOOKUP(C53,Startlist!B:H,6,FALSE)</f>
        <v>JUURU TEHNIKAKLUBI</v>
      </c>
      <c r="I53" s="240" t="str">
        <f>IF(VLOOKUP(C53,Results!B:O,14,FALSE)="","Retired",VLOOKUP(C53,Results!B:O,14,FALSE))</f>
        <v>58.17,3</v>
      </c>
    </row>
    <row r="54" spans="1:9" ht="15">
      <c r="A54" s="97">
        <f t="shared" si="0"/>
        <v>47</v>
      </c>
      <c r="B54" s="232">
        <f>COUNTIF($D$1:D53,D54)+1</f>
        <v>13</v>
      </c>
      <c r="C54" s="129">
        <v>70</v>
      </c>
      <c r="D54" s="98" t="str">
        <f>IF(VLOOKUP($C54,'Champ Classes'!$A:$F,2,FALSE)="","",VLOOKUP($C54,'Champ Classes'!$A:$F,2,FALSE))</f>
        <v>EMV7</v>
      </c>
      <c r="E54" s="99" t="str">
        <f>CONCATENATE(VLOOKUP(C54,Startlist!B:H,3,FALSE)," / ",VLOOKUP(C54,Startlist!B:H,4,FALSE))</f>
        <v>Erkki Jürgenson / Mikk-Sander Laubert</v>
      </c>
      <c r="F54" s="100" t="str">
        <f>VLOOKUP(C54,Startlist!B:F,5,FALSE)</f>
        <v>EST</v>
      </c>
      <c r="G54" s="99" t="str">
        <f>VLOOKUP(C54,Startlist!B:H,7,FALSE)</f>
        <v>BMW 318IS</v>
      </c>
      <c r="H54" s="99" t="str">
        <f>VLOOKUP(C54,Startlist!B:H,6,FALSE)</f>
        <v>MS RACING</v>
      </c>
      <c r="I54" s="240" t="str">
        <f>IF(VLOOKUP(C54,Results!B:O,14,FALSE)="","Retired",VLOOKUP(C54,Results!B:O,14,FALSE))</f>
        <v>58.58,7</v>
      </c>
    </row>
    <row r="55" spans="1:9" ht="15">
      <c r="A55" s="97">
        <f t="shared" si="0"/>
        <v>48</v>
      </c>
      <c r="B55" s="232">
        <f>COUNTIF($D$1:D54,D55)+1</f>
        <v>3</v>
      </c>
      <c r="C55" s="129">
        <v>95</v>
      </c>
      <c r="D55" s="98" t="str">
        <f>IF(VLOOKUP($C55,'Champ Classes'!$A:$F,2,FALSE)="","",VLOOKUP($C55,'Champ Classes'!$A:$F,2,FALSE))</f>
        <v>EMV9</v>
      </c>
      <c r="E55" s="99" t="str">
        <f>CONCATENATE(VLOOKUP(C55,Startlist!B:H,3,FALSE)," / ",VLOOKUP(C55,Startlist!B:H,4,FALSE))</f>
        <v>Neimo Nurmet / Indrek Sepp</v>
      </c>
      <c r="F55" s="100" t="str">
        <f>VLOOKUP(C55,Startlist!B:F,5,FALSE)</f>
        <v>EST</v>
      </c>
      <c r="G55" s="99" t="str">
        <f>VLOOKUP(C55,Startlist!B:H,7,FALSE)</f>
        <v>Gaz 51A</v>
      </c>
      <c r="H55" s="99" t="str">
        <f>VLOOKUP(C55,Startlist!B:H,6,FALSE)</f>
        <v>MÄRJAMAA RALLY TEAM</v>
      </c>
      <c r="I55" s="240" t="str">
        <f>IF(VLOOKUP(C55,Results!B:O,14,FALSE)="","Retired",VLOOKUP(C55,Results!B:O,14,FALSE))</f>
        <v>59.39,7</v>
      </c>
    </row>
    <row r="56" spans="1:9" ht="15">
      <c r="A56" s="97">
        <f t="shared" si="0"/>
        <v>49</v>
      </c>
      <c r="B56" s="232">
        <f>COUNTIF($D$1:D55,D56)+1</f>
        <v>4</v>
      </c>
      <c r="C56" s="129">
        <v>96</v>
      </c>
      <c r="D56" s="98" t="str">
        <f>IF(VLOOKUP($C56,'Champ Classes'!$A:$F,2,FALSE)="","",VLOOKUP($C56,'Champ Classes'!$A:$F,2,FALSE))</f>
        <v>EMV9</v>
      </c>
      <c r="E56" s="99" t="str">
        <f>CONCATENATE(VLOOKUP(C56,Startlist!B:H,3,FALSE)," / ",VLOOKUP(C56,Startlist!B:H,4,FALSE))</f>
        <v>Erkki Visnapuu / Maiko Kalde</v>
      </c>
      <c r="F56" s="100" t="str">
        <f>VLOOKUP(C56,Startlist!B:F,5,FALSE)</f>
        <v>EST</v>
      </c>
      <c r="G56" s="99" t="str">
        <f>VLOOKUP(C56,Startlist!B:H,7,FALSE)</f>
        <v>Gaz 53</v>
      </c>
      <c r="H56" s="99" t="str">
        <f>VLOOKUP(C56,Startlist!B:H,6,FALSE)</f>
        <v>A1M MOTORSPORT</v>
      </c>
      <c r="I56" s="240" t="str">
        <f>IF(VLOOKUP(C56,Results!B:O,14,FALSE)="","Retired",VLOOKUP(C56,Results!B:O,14,FALSE))</f>
        <v> 1:01.39,7</v>
      </c>
    </row>
    <row r="57" spans="1:9" ht="15">
      <c r="A57" s="97">
        <f t="shared" si="0"/>
        <v>50</v>
      </c>
      <c r="B57" s="232">
        <f>COUNTIF($D$1:D56,D57)+1</f>
        <v>5</v>
      </c>
      <c r="C57" s="129">
        <v>59</v>
      </c>
      <c r="D57" s="98" t="str">
        <f>IF(VLOOKUP($C57,'Champ Classes'!$A:$F,2,FALSE)="","",VLOOKUP($C57,'Champ Classes'!$A:$F,2,FALSE))</f>
        <v>EMV8</v>
      </c>
      <c r="E57" s="99" t="str">
        <f>CONCATENATE(VLOOKUP(C57,Startlist!B:H,3,FALSE)," / ",VLOOKUP(C57,Startlist!B:H,4,FALSE))</f>
        <v>Patrick Juhe / Rauno Orupōld</v>
      </c>
      <c r="F57" s="100" t="str">
        <f>VLOOKUP(C57,Startlist!B:F,5,FALSE)</f>
        <v>EST</v>
      </c>
      <c r="G57" s="99" t="str">
        <f>VLOOKUP(C57,Startlist!B:H,7,FALSE)</f>
        <v>Honda Civic</v>
      </c>
      <c r="H57" s="99" t="str">
        <f>VLOOKUP(C57,Startlist!B:H,6,FALSE)</f>
        <v>BTR RACING</v>
      </c>
      <c r="I57" s="240" t="str">
        <f>IF(VLOOKUP(C57,Results!B:O,14,FALSE)="","Retired",VLOOKUP(C57,Results!B:O,14,FALSE))</f>
        <v> 1:04.00,0</v>
      </c>
    </row>
    <row r="58" spans="1:9" ht="15">
      <c r="A58" s="97">
        <f t="shared" si="0"/>
        <v>51</v>
      </c>
      <c r="B58" s="232">
        <f>COUNTIF($D$1:D57,D58)+1</f>
        <v>5</v>
      </c>
      <c r="C58" s="129">
        <v>92</v>
      </c>
      <c r="D58" s="98" t="str">
        <f>IF(VLOOKUP($C58,'Champ Classes'!$A:$F,2,FALSE)="","",VLOOKUP($C58,'Champ Classes'!$A:$F,2,FALSE))</f>
        <v>EMV9</v>
      </c>
      <c r="E58" s="99" t="str">
        <f>CONCATENATE(VLOOKUP(C58,Startlist!B:H,3,FALSE)," / ",VLOOKUP(C58,Startlist!B:H,4,FALSE))</f>
        <v>Illimar Hirsnik / Allan Birjukov</v>
      </c>
      <c r="F58" s="100" t="str">
        <f>VLOOKUP(C58,Startlist!B:F,5,FALSE)</f>
        <v>EST</v>
      </c>
      <c r="G58" s="99" t="str">
        <f>VLOOKUP(C58,Startlist!B:H,7,FALSE)</f>
        <v>Gaz 51</v>
      </c>
      <c r="H58" s="99" t="str">
        <f>VLOOKUP(C58,Startlist!B:H,6,FALSE)</f>
        <v>A1M MOTORSPORT</v>
      </c>
      <c r="I58" s="240" t="str">
        <f>IF(VLOOKUP(C58,Results!B:O,14,FALSE)="","Retired",VLOOKUP(C58,Results!B:O,14,FALSE))</f>
        <v> 1:05.16,4</v>
      </c>
    </row>
    <row r="59" spans="1:9" ht="15">
      <c r="A59" s="97">
        <f t="shared" si="0"/>
        <v>52</v>
      </c>
      <c r="B59" s="232">
        <f>COUNTIF($D$1:D58,D59)+1</f>
        <v>5</v>
      </c>
      <c r="C59" s="129">
        <v>2</v>
      </c>
      <c r="D59" s="98" t="str">
        <f>IF(VLOOKUP($C59,'Champ Classes'!$A:$F,2,FALSE)="","",VLOOKUP($C59,'Champ Classes'!$A:$F,2,FALSE))</f>
        <v>EMV2</v>
      </c>
      <c r="E59" s="99" t="str">
        <f>CONCATENATE(VLOOKUP(C59,Startlist!B:H,3,FALSE)," / ",VLOOKUP(C59,Startlist!B:H,4,FALSE))</f>
        <v>Raul Jeets / Timo Taniel</v>
      </c>
      <c r="F59" s="100" t="str">
        <f>VLOOKUP(C59,Startlist!B:F,5,FALSE)</f>
        <v>EST</v>
      </c>
      <c r="G59" s="99" t="str">
        <f>VLOOKUP(C59,Startlist!B:H,7,FALSE)</f>
        <v>Skoda Fabia Rally2 Evo</v>
      </c>
      <c r="H59" s="99" t="str">
        <f>VLOOKUP(C59,Startlist!B:H,6,FALSE)</f>
        <v>TEHASE AUTO</v>
      </c>
      <c r="I59" s="240" t="str">
        <f>IF(VLOOKUP(C59,Results!B:O,14,FALSE)="","Retired",VLOOKUP(C59,Results!B:O,14,FALSE))</f>
        <v> 1:38.59,1</v>
      </c>
    </row>
    <row r="60" spans="1:9" ht="15">
      <c r="A60" s="97"/>
      <c r="B60" s="232"/>
      <c r="C60" s="129">
        <v>7</v>
      </c>
      <c r="D60" s="98" t="str">
        <f>IF(VLOOKUP($C60,'Champ Classes'!$A:$F,2,FALSE)="","",VLOOKUP($C60,'Champ Classes'!$A:$F,2,FALSE))</f>
        <v>EMV2</v>
      </c>
      <c r="E60" s="99" t="str">
        <f>CONCATENATE(VLOOKUP(C60,Startlist!B:H,3,FALSE)," / ",VLOOKUP(C60,Startlist!B:H,4,FALSE))</f>
        <v>Vladas Jurkevicius / Aisvydas Paliukenas</v>
      </c>
      <c r="F60" s="100" t="str">
        <f>VLOOKUP(C60,Startlist!B:F,5,FALSE)</f>
        <v>LTU</v>
      </c>
      <c r="G60" s="99" t="str">
        <f>VLOOKUP(C60,Startlist!B:H,7,FALSE)</f>
        <v>Skoda Fabia Rally2 Evo</v>
      </c>
      <c r="H60" s="99" t="str">
        <f>VLOOKUP(C60,Startlist!B:H,6,FALSE)</f>
        <v>ATLANTIS RACING</v>
      </c>
      <c r="I60" s="273" t="str">
        <f>IF(VLOOKUP(C60,Results!B:O,14,FALSE)="","Retired",VLOOKUP(C60,Results!B:O,14,FALSE))</f>
        <v>Retired</v>
      </c>
    </row>
    <row r="61" spans="1:9" ht="15">
      <c r="A61" s="97"/>
      <c r="B61" s="232"/>
      <c r="C61" s="129">
        <v>23</v>
      </c>
      <c r="D61" s="98" t="str">
        <f>IF(VLOOKUP($C61,'Champ Classes'!$A:$F,2,FALSE)="","",VLOOKUP($C61,'Champ Classes'!$A:$F,2,FALSE))</f>
        <v>EMV5</v>
      </c>
      <c r="E61" s="99" t="str">
        <f>CONCATENATE(VLOOKUP(C61,Startlist!B:H,3,FALSE)," / ",VLOOKUP(C61,Startlist!B:H,4,FALSE))</f>
        <v>Vaiko Samm / Kaimar Taal</v>
      </c>
      <c r="F61" s="100" t="str">
        <f>VLOOKUP(C61,Startlist!B:F,5,FALSE)</f>
        <v>EST</v>
      </c>
      <c r="G61" s="99" t="str">
        <f>VLOOKUP(C61,Startlist!B:H,7,FALSE)</f>
        <v>Subaru Impreza WRX STI</v>
      </c>
      <c r="H61" s="99" t="str">
        <f>VLOOKUP(C61,Startlist!B:H,6,FALSE)</f>
        <v>G.M. RACING</v>
      </c>
      <c r="I61" s="273" t="str">
        <f>IF(VLOOKUP(C61,Results!B:O,14,FALSE)="","Retired",VLOOKUP(C61,Results!B:O,14,FALSE))</f>
        <v>Retired</v>
      </c>
    </row>
    <row r="62" spans="1:9" ht="15">
      <c r="A62" s="97"/>
      <c r="B62" s="232"/>
      <c r="C62" s="129">
        <v>25</v>
      </c>
      <c r="D62" s="98" t="str">
        <f>IF(VLOOKUP($C62,'Champ Classes'!$A:$F,2,FALSE)="","",VLOOKUP($C62,'Champ Classes'!$A:$F,2,FALSE))</f>
        <v>EMV4</v>
      </c>
      <c r="E62" s="99" t="str">
        <f>CONCATENATE(VLOOKUP(C62,Startlist!B:H,3,FALSE)," / ",VLOOKUP(C62,Startlist!B:H,4,FALSE))</f>
        <v>Kati Nōuakas / Silver Jänes</v>
      </c>
      <c r="F62" s="100" t="str">
        <f>VLOOKUP(C62,Startlist!B:F,5,FALSE)</f>
        <v>EST</v>
      </c>
      <c r="G62" s="99" t="str">
        <f>VLOOKUP(C62,Startlist!B:H,7,FALSE)</f>
        <v>Ford Fiesta R2</v>
      </c>
      <c r="H62" s="99" t="str">
        <f>VLOOKUP(C62,Startlist!B:H,6,FALSE)</f>
        <v>BTR RACING</v>
      </c>
      <c r="I62" s="273" t="str">
        <f>IF(VLOOKUP(C62,Results!B:O,14,FALSE)="","Retired",VLOOKUP(C62,Results!B:O,14,FALSE))</f>
        <v>Retired</v>
      </c>
    </row>
    <row r="63" spans="1:9" ht="15">
      <c r="A63" s="97"/>
      <c r="B63" s="232"/>
      <c r="C63" s="129">
        <v>35</v>
      </c>
      <c r="D63" s="98" t="str">
        <f>IF(VLOOKUP($C63,'Champ Classes'!$A:$F,2,FALSE)="","",VLOOKUP($C63,'Champ Classes'!$A:$F,2,FALSE))</f>
        <v>EMV6</v>
      </c>
      <c r="E63" s="99" t="str">
        <f>CONCATENATE(VLOOKUP(C63,Startlist!B:H,3,FALSE)," / ",VLOOKUP(C63,Startlist!B:H,4,FALSE))</f>
        <v>Toomas Vask / Taaniel Tigas</v>
      </c>
      <c r="F63" s="100" t="str">
        <f>VLOOKUP(C63,Startlist!B:F,5,FALSE)</f>
        <v>EST</v>
      </c>
      <c r="G63" s="99" t="str">
        <f>VLOOKUP(C63,Startlist!B:H,7,FALSE)</f>
        <v>BMW M3</v>
      </c>
      <c r="H63" s="99" t="str">
        <f>VLOOKUP(C63,Startlist!B:H,6,FALSE)</f>
        <v>MS RACING</v>
      </c>
      <c r="I63" s="273" t="str">
        <f>IF(VLOOKUP(C63,Results!B:O,14,FALSE)="","Retired",VLOOKUP(C63,Results!B:O,14,FALSE))</f>
        <v>Retired</v>
      </c>
    </row>
    <row r="64" spans="1:9" ht="15">
      <c r="A64" s="97"/>
      <c r="B64" s="232"/>
      <c r="C64" s="129">
        <v>37</v>
      </c>
      <c r="D64" s="98" t="str">
        <f>IF(VLOOKUP($C64,'Champ Classes'!$A:$F,2,FALSE)="","",VLOOKUP($C64,'Champ Classes'!$A:$F,2,FALSE))</f>
        <v>EMV6</v>
      </c>
      <c r="E64" s="99" t="str">
        <f>CONCATENATE(VLOOKUP(C64,Startlist!B:H,3,FALSE)," / ",VLOOKUP(C64,Startlist!B:H,4,FALSE))</f>
        <v>Raiko Aru / Veiko Kullamäe</v>
      </c>
      <c r="F64" s="100" t="str">
        <f>VLOOKUP(C64,Startlist!B:F,5,FALSE)</f>
        <v>EST</v>
      </c>
      <c r="G64" s="99" t="str">
        <f>VLOOKUP(C64,Startlist!B:H,7,FALSE)</f>
        <v>BMW 1M</v>
      </c>
      <c r="H64" s="99" t="str">
        <f>VLOOKUP(C64,Startlist!B:H,6,FALSE)</f>
        <v>MRF MOTORSPORT</v>
      </c>
      <c r="I64" s="273" t="str">
        <f>IF(VLOOKUP(C64,Results!B:O,14,FALSE)="","Retired",VLOOKUP(C64,Results!B:O,14,FALSE))</f>
        <v>Retired</v>
      </c>
    </row>
    <row r="65" spans="1:9" ht="15">
      <c r="A65" s="97"/>
      <c r="B65" s="232"/>
      <c r="C65" s="129">
        <v>41</v>
      </c>
      <c r="D65" s="98" t="str">
        <f>IF(VLOOKUP($C65,'Champ Classes'!$A:$F,2,FALSE)="","",VLOOKUP($C65,'Champ Classes'!$A:$F,2,FALSE))</f>
        <v>EMV5</v>
      </c>
      <c r="E65" s="99" t="str">
        <f>CONCATENATE(VLOOKUP(C65,Startlist!B:H,3,FALSE)," / ",VLOOKUP(C65,Startlist!B:H,4,FALSE))</f>
        <v>Henri Franke / Arvo Liimann</v>
      </c>
      <c r="F65" s="100" t="str">
        <f>VLOOKUP(C65,Startlist!B:F,5,FALSE)</f>
        <v>EST</v>
      </c>
      <c r="G65" s="99" t="str">
        <f>VLOOKUP(C65,Startlist!B:H,7,FALSE)</f>
        <v>Mitsubishi Lancer Evo 6</v>
      </c>
      <c r="H65" s="99" t="str">
        <f>VLOOKUP(C65,Startlist!B:H,6,FALSE)</f>
        <v>CUEKS RACING</v>
      </c>
      <c r="I65" s="273" t="str">
        <f>IF(VLOOKUP(C65,Results!B:O,14,FALSE)="","Retired",VLOOKUP(C65,Results!B:O,14,FALSE))</f>
        <v>Retired</v>
      </c>
    </row>
    <row r="66" spans="1:9" ht="15">
      <c r="A66" s="97"/>
      <c r="B66" s="232"/>
      <c r="C66" s="129">
        <v>46</v>
      </c>
      <c r="D66" s="98" t="str">
        <f>IF(VLOOKUP($C66,'Champ Classes'!$A:$F,2,FALSE)="","",VLOOKUP($C66,'Champ Classes'!$A:$F,2,FALSE))</f>
        <v>EMV6</v>
      </c>
      <c r="E66" s="99" t="str">
        <f>CONCATENATE(VLOOKUP(C66,Startlist!B:H,3,FALSE)," / ",VLOOKUP(C66,Startlist!B:H,4,FALSE))</f>
        <v>Marek Tammoja / Markus Tammoja</v>
      </c>
      <c r="F66" s="100" t="str">
        <f>VLOOKUP(C66,Startlist!B:F,5,FALSE)</f>
        <v>EST</v>
      </c>
      <c r="G66" s="99" t="str">
        <f>VLOOKUP(C66,Startlist!B:H,7,FALSE)</f>
        <v>BMW 316I</v>
      </c>
      <c r="H66" s="99" t="str">
        <f>VLOOKUP(C66,Startlist!B:H,6,FALSE)</f>
        <v>MRF MOTORSPORT</v>
      </c>
      <c r="I66" s="273" t="str">
        <f>IF(VLOOKUP(C66,Results!B:O,14,FALSE)="","Retired",VLOOKUP(C66,Results!B:O,14,FALSE))</f>
        <v>Retired</v>
      </c>
    </row>
    <row r="67" spans="1:9" ht="15">
      <c r="A67" s="97"/>
      <c r="B67" s="232"/>
      <c r="C67" s="129">
        <v>49</v>
      </c>
      <c r="D67" s="98" t="str">
        <f>IF(VLOOKUP($C67,'Champ Classes'!$A:$F,2,FALSE)="","",VLOOKUP($C67,'Champ Classes'!$A:$F,2,FALSE))</f>
        <v>EMV5</v>
      </c>
      <c r="E67" s="99" t="str">
        <f>CONCATENATE(VLOOKUP(C67,Startlist!B:H,3,FALSE)," / ",VLOOKUP(C67,Startlist!B:H,4,FALSE))</f>
        <v>Ronald Jürgenson / Marko Kaasik</v>
      </c>
      <c r="F67" s="100" t="str">
        <f>VLOOKUP(C67,Startlist!B:F,5,FALSE)</f>
        <v>EST</v>
      </c>
      <c r="G67" s="99" t="str">
        <f>VLOOKUP(C67,Startlist!B:H,7,FALSE)</f>
        <v>Mitsubishi Lancer Evo 6</v>
      </c>
      <c r="H67" s="99" t="str">
        <f>VLOOKUP(C67,Startlist!B:H,6,FALSE)</f>
        <v>TIKKRI MOTORSPORT</v>
      </c>
      <c r="I67" s="273" t="str">
        <f>IF(VLOOKUP(C67,Results!B:O,14,FALSE)="","Retired",VLOOKUP(C67,Results!B:O,14,FALSE))</f>
        <v>Retired</v>
      </c>
    </row>
    <row r="68" spans="1:9" ht="15">
      <c r="A68" s="97"/>
      <c r="B68" s="232"/>
      <c r="C68" s="129">
        <v>51</v>
      </c>
      <c r="D68" s="98" t="str">
        <f>IF(VLOOKUP($C68,'Champ Classes'!$A:$F,2,FALSE)="","",VLOOKUP($C68,'Champ Classes'!$A:$F,2,FALSE))</f>
        <v>EMV6</v>
      </c>
      <c r="E68" s="99" t="str">
        <f>CONCATENATE(VLOOKUP(C68,Startlist!B:H,3,FALSE)," / ",VLOOKUP(C68,Startlist!B:H,4,FALSE))</f>
        <v>Vaiko Järvela / Ardo Raidoja</v>
      </c>
      <c r="F68" s="100" t="str">
        <f>VLOOKUP(C68,Startlist!B:F,5,FALSE)</f>
        <v>EST</v>
      </c>
      <c r="G68" s="99" t="str">
        <f>VLOOKUP(C68,Startlist!B:H,7,FALSE)</f>
        <v>BMW E46</v>
      </c>
      <c r="H68" s="99" t="str">
        <f>VLOOKUP(C68,Startlist!B:H,6,FALSE)</f>
        <v>JUURU TEHNIKAKLUBI</v>
      </c>
      <c r="I68" s="273" t="str">
        <f>IF(VLOOKUP(C68,Results!B:O,14,FALSE)="","Retired",VLOOKUP(C68,Results!B:O,14,FALSE))</f>
        <v>Retired</v>
      </c>
    </row>
    <row r="69" spans="1:9" ht="15">
      <c r="A69" s="97"/>
      <c r="B69" s="232"/>
      <c r="C69" s="207">
        <v>52</v>
      </c>
      <c r="D69" s="98" t="str">
        <f>IF(VLOOKUP($C69,'Champ Classes'!$A:$F,2,FALSE)="","",VLOOKUP($C69,'Champ Classes'!$A:$F,2,FALSE))</f>
        <v>EMV5</v>
      </c>
      <c r="E69" s="99" t="str">
        <f>CONCATENATE(VLOOKUP(C69,Startlist!B:H,3,FALSE)," / ",VLOOKUP(C69,Startlist!B:H,4,FALSE))</f>
        <v>Janek Vallask / Kaupo Vana</v>
      </c>
      <c r="F69" s="100" t="str">
        <f>VLOOKUP(C69,Startlist!B:F,5,FALSE)</f>
        <v>EST</v>
      </c>
      <c r="G69" s="99" t="str">
        <f>VLOOKUP(C69,Startlist!B:H,7,FALSE)</f>
        <v>Subaru Impreza</v>
      </c>
      <c r="H69" s="99" t="str">
        <f>VLOOKUP(C69,Startlist!B:H,6,FALSE)</f>
        <v>MS RACING</v>
      </c>
      <c r="I69" s="273" t="str">
        <f>IF(VLOOKUP(C69,Results!B:O,14,FALSE)="","Retired",VLOOKUP(C69,Results!B:O,14,FALSE))</f>
        <v>Retired</v>
      </c>
    </row>
    <row r="70" spans="1:9" ht="15">
      <c r="A70" s="97"/>
      <c r="B70" s="232"/>
      <c r="C70" s="129">
        <v>65</v>
      </c>
      <c r="D70" s="98" t="str">
        <f>IF(VLOOKUP($C70,'Champ Classes'!$A:$F,2,FALSE)="","",VLOOKUP($C70,'Champ Classes'!$A:$F,2,FALSE))</f>
        <v>EMV6</v>
      </c>
      <c r="E70" s="99" t="str">
        <f>CONCATENATE(VLOOKUP(C70,Startlist!B:H,3,FALSE)," / ",VLOOKUP(C70,Startlist!B:H,4,FALSE))</f>
        <v>Frederik Annus / Mihkel Reinkubjas</v>
      </c>
      <c r="F70" s="100" t="str">
        <f>VLOOKUP(C70,Startlist!B:F,5,FALSE)</f>
        <v>EST</v>
      </c>
      <c r="G70" s="99" t="str">
        <f>VLOOKUP(C70,Startlist!B:H,7,FALSE)</f>
        <v>BMW 328</v>
      </c>
      <c r="H70" s="99" t="str">
        <f>VLOOKUP(C70,Startlist!B:H,6,FALSE)</f>
        <v>KAUR MOTORSPORT</v>
      </c>
      <c r="I70" s="273" t="str">
        <f>IF(VLOOKUP(C70,Results!B:O,14,FALSE)="","Retired",VLOOKUP(C70,Results!B:O,14,FALSE))</f>
        <v>Retired</v>
      </c>
    </row>
    <row r="71" spans="1:9" ht="15">
      <c r="A71" s="97"/>
      <c r="B71" s="232"/>
      <c r="C71" s="129">
        <v>69</v>
      </c>
      <c r="D71" s="98" t="str">
        <f>IF(VLOOKUP($C71,'Champ Classes'!$A:$F,2,FALSE)="","",VLOOKUP($C71,'Champ Classes'!$A:$F,2,FALSE))</f>
        <v>EMV7</v>
      </c>
      <c r="E71" s="99" t="str">
        <f>CONCATENATE(VLOOKUP(C71,Startlist!B:H,3,FALSE)," / ",VLOOKUP(C71,Startlist!B:H,4,FALSE))</f>
        <v>Erko Sibul / Kevin Keerov</v>
      </c>
      <c r="F71" s="100" t="str">
        <f>VLOOKUP(C71,Startlist!B:F,5,FALSE)</f>
        <v>EST</v>
      </c>
      <c r="G71" s="99" t="str">
        <f>VLOOKUP(C71,Startlist!B:H,7,FALSE)</f>
        <v>Lada VFTS</v>
      </c>
      <c r="H71" s="99" t="str">
        <f>VLOOKUP(C71,Startlist!B:H,6,FALSE)</f>
        <v>A1M MOTORSPORT</v>
      </c>
      <c r="I71" s="273" t="str">
        <f>IF(VLOOKUP(C71,Results!B:O,14,FALSE)="","Retired",VLOOKUP(C71,Results!B:O,14,FALSE))</f>
        <v>Retired</v>
      </c>
    </row>
    <row r="72" spans="1:9" ht="15">
      <c r="A72" s="97"/>
      <c r="B72" s="232"/>
      <c r="C72" s="129">
        <v>71</v>
      </c>
      <c r="D72" s="98" t="str">
        <f>IF(VLOOKUP($C72,'Champ Classes'!$A:$F,2,FALSE)="","",VLOOKUP($C72,'Champ Classes'!$A:$F,2,FALSE))</f>
        <v>EMV8</v>
      </c>
      <c r="E72" s="99" t="str">
        <f>CONCATENATE(VLOOKUP(C72,Startlist!B:H,3,FALSE)," / ",VLOOKUP(C72,Startlist!B:H,4,FALSE))</f>
        <v>Kasper Koosa / Kevin Roost</v>
      </c>
      <c r="F72" s="100" t="str">
        <f>VLOOKUP(C72,Startlist!B:F,5,FALSE)</f>
        <v>EST</v>
      </c>
      <c r="G72" s="99" t="str">
        <f>VLOOKUP(C72,Startlist!B:H,7,FALSE)</f>
        <v>Lada Kalina</v>
      </c>
      <c r="H72" s="99" t="str">
        <f>VLOOKUP(C72,Startlist!B:H,6,FALSE)</f>
        <v>A1M MOTORSPORT</v>
      </c>
      <c r="I72" s="273" t="str">
        <f>IF(VLOOKUP(C72,Results!B:O,14,FALSE)="","Retired",VLOOKUP(C72,Results!B:O,14,FALSE))</f>
        <v>Retired</v>
      </c>
    </row>
    <row r="73" spans="1:9" ht="15">
      <c r="A73" s="97"/>
      <c r="B73" s="232"/>
      <c r="C73" s="129">
        <v>74</v>
      </c>
      <c r="D73" s="98" t="str">
        <f>IF(VLOOKUP($C73,'Champ Classes'!$A:$F,2,FALSE)="","",VLOOKUP($C73,'Champ Classes'!$A:$F,2,FALSE))</f>
        <v>EMV8</v>
      </c>
      <c r="E73" s="99" t="str">
        <f>CONCATENATE(VLOOKUP(C73,Startlist!B:H,3,FALSE)," / ",VLOOKUP(C73,Startlist!B:H,4,FALSE))</f>
        <v>Einar Visnapuu / Arro Vahtra</v>
      </c>
      <c r="F73" s="100" t="str">
        <f>VLOOKUP(C73,Startlist!B:F,5,FALSE)</f>
        <v>EST</v>
      </c>
      <c r="G73" s="99" t="str">
        <f>VLOOKUP(C73,Startlist!B:H,7,FALSE)</f>
        <v>Lada VFTS</v>
      </c>
      <c r="H73" s="99" t="str">
        <f>VLOOKUP(C73,Startlist!B:H,6,FALSE)</f>
        <v>A1M MOTORSPORT</v>
      </c>
      <c r="I73" s="273" t="str">
        <f>IF(VLOOKUP(C73,Results!B:O,14,FALSE)="","Retired",VLOOKUP(C73,Results!B:O,14,FALSE))</f>
        <v>Retired</v>
      </c>
    </row>
    <row r="74" spans="1:9" ht="15">
      <c r="A74" s="97"/>
      <c r="B74" s="232"/>
      <c r="C74" s="129">
        <v>80</v>
      </c>
      <c r="D74" s="98" t="str">
        <f>IF(VLOOKUP($C74,'Champ Classes'!$A:$F,2,FALSE)="","",VLOOKUP($C74,'Champ Classes'!$A:$F,2,FALSE))</f>
        <v>EMV7</v>
      </c>
      <c r="E74" s="99" t="str">
        <f>CONCATENATE(VLOOKUP(C74,Startlist!B:H,3,FALSE)," / ",VLOOKUP(C74,Startlist!B:H,4,FALSE))</f>
        <v>Imre Randmäe / Sven Tammin</v>
      </c>
      <c r="F74" s="100" t="str">
        <f>VLOOKUP(C74,Startlist!B:F,5,FALSE)</f>
        <v>EST</v>
      </c>
      <c r="G74" s="99" t="str">
        <f>VLOOKUP(C74,Startlist!B:H,7,FALSE)</f>
        <v>VW Golf 2</v>
      </c>
      <c r="H74" s="99" t="str">
        <f>VLOOKUP(C74,Startlist!B:H,6,FALSE)</f>
        <v>BTR RACING</v>
      </c>
      <c r="I74" s="273" t="str">
        <f>IF(VLOOKUP(C74,Results!B:O,14,FALSE)="","Retired",VLOOKUP(C74,Results!B:O,14,FALSE))</f>
        <v>Retired</v>
      </c>
    </row>
    <row r="75" spans="1:9" ht="15">
      <c r="A75" s="97"/>
      <c r="B75" s="232"/>
      <c r="C75" s="129">
        <v>83</v>
      </c>
      <c r="D75" s="98" t="str">
        <f>IF(VLOOKUP($C75,'Champ Classes'!$A:$F,2,FALSE)="","",VLOOKUP($C75,'Champ Classes'!$A:$F,2,FALSE))</f>
        <v>EMV7</v>
      </c>
      <c r="E75" s="99" t="str">
        <f>CONCATENATE(VLOOKUP(C75,Startlist!B:H,3,FALSE)," / ",VLOOKUP(C75,Startlist!B:H,4,FALSE))</f>
        <v>Rando Paluvere / Robert-Emerson Veide</v>
      </c>
      <c r="F75" s="100" t="str">
        <f>VLOOKUP(C75,Startlist!B:F,5,FALSE)</f>
        <v>EST</v>
      </c>
      <c r="G75" s="99" t="str">
        <f>VLOOKUP(C75,Startlist!B:H,7,FALSE)</f>
        <v>BMW 316I</v>
      </c>
      <c r="H75" s="99" t="str">
        <f>VLOOKUP(C75,Startlist!B:H,6,FALSE)</f>
        <v>YELLOW RACING</v>
      </c>
      <c r="I75" s="273" t="str">
        <f>IF(VLOOKUP(C75,Results!B:O,14,FALSE)="","Retired",VLOOKUP(C75,Results!B:O,14,FALSE))</f>
        <v>Retired</v>
      </c>
    </row>
    <row r="76" spans="1:9" ht="15">
      <c r="A76" s="97"/>
      <c r="B76" s="232"/>
      <c r="C76" s="129">
        <v>84</v>
      </c>
      <c r="D76" s="98" t="str">
        <f>IF(VLOOKUP($C76,'Champ Classes'!$A:$F,2,FALSE)="","",VLOOKUP($C76,'Champ Classes'!$A:$F,2,FALSE))</f>
        <v>EMV9</v>
      </c>
      <c r="E76" s="99" t="str">
        <f>CONCATENATE(VLOOKUP(C76,Startlist!B:H,3,FALSE)," / ",VLOOKUP(C76,Startlist!B:H,4,FALSE))</f>
        <v>Veiko Liukanen / Toivo Liukanen</v>
      </c>
      <c r="F76" s="100" t="str">
        <f>VLOOKUP(C76,Startlist!B:F,5,FALSE)</f>
        <v>EST</v>
      </c>
      <c r="G76" s="99" t="str">
        <f>VLOOKUP(C76,Startlist!B:H,7,FALSE)</f>
        <v>Gaz 51</v>
      </c>
      <c r="H76" s="99" t="str">
        <f>VLOOKUP(C76,Startlist!B:H,6,FALSE)</f>
        <v>MÄRJAMAA RALLY TEAM</v>
      </c>
      <c r="I76" s="273" t="str">
        <f>IF(VLOOKUP(C76,Results!B:O,14,FALSE)="","Retired",VLOOKUP(C76,Results!B:O,14,FALSE))</f>
        <v>Retired</v>
      </c>
    </row>
    <row r="77" spans="1:9" ht="15">
      <c r="A77" s="97"/>
      <c r="B77" s="232"/>
      <c r="C77" s="129">
        <v>85</v>
      </c>
      <c r="D77" s="98" t="str">
        <f>IF(VLOOKUP($C77,'Champ Classes'!$A:$F,2,FALSE)="","",VLOOKUP($C77,'Champ Classes'!$A:$F,2,FALSE))</f>
        <v>EMV9</v>
      </c>
      <c r="E77" s="99" t="str">
        <f>CONCATENATE(VLOOKUP(C77,Startlist!B:H,3,FALSE)," / ",VLOOKUP(C77,Startlist!B:H,4,FALSE))</f>
        <v>Tarmo Silt / Raido Loel</v>
      </c>
      <c r="F77" s="100" t="str">
        <f>VLOOKUP(C77,Startlist!B:F,5,FALSE)</f>
        <v>EST</v>
      </c>
      <c r="G77" s="99" t="str">
        <f>VLOOKUP(C77,Startlist!B:H,7,FALSE)</f>
        <v>Gaz 51</v>
      </c>
      <c r="H77" s="99" t="str">
        <f>VLOOKUP(C77,Startlist!B:H,6,FALSE)</f>
        <v>MÄRJAMAA RALLY TEAM</v>
      </c>
      <c r="I77" s="273" t="str">
        <f>IF(VLOOKUP(C77,Results!B:O,14,FALSE)="","Retired",VLOOKUP(C77,Results!B:O,14,FALSE))</f>
        <v>Retired</v>
      </c>
    </row>
    <row r="78" spans="1:9" ht="15">
      <c r="A78" s="97"/>
      <c r="B78" s="232"/>
      <c r="C78" s="129">
        <v>89</v>
      </c>
      <c r="D78" s="98" t="str">
        <f>IF(VLOOKUP($C78,'Champ Classes'!$A:$F,2,FALSE)="","",VLOOKUP($C78,'Champ Classes'!$A:$F,2,FALSE))</f>
        <v>EMV9</v>
      </c>
      <c r="E78" s="99" t="str">
        <f>CONCATENATE(VLOOKUP(C78,Startlist!B:H,3,FALSE)," / ",VLOOKUP(C78,Startlist!B:H,4,FALSE))</f>
        <v>Janno Kamp / Karmo Kamp</v>
      </c>
      <c r="F78" s="100" t="str">
        <f>VLOOKUP(C78,Startlist!B:F,5,FALSE)</f>
        <v>EST</v>
      </c>
      <c r="G78" s="99" t="str">
        <f>VLOOKUP(C78,Startlist!B:H,7,FALSE)</f>
        <v>Gaz 51</v>
      </c>
      <c r="H78" s="99" t="str">
        <f>VLOOKUP(C78,Startlist!B:H,6,FALSE)</f>
        <v>MÄRJAMAA RALLY TEAM</v>
      </c>
      <c r="I78" s="273" t="str">
        <f>IF(VLOOKUP(C78,Results!B:O,14,FALSE)="","Retired",VLOOKUP(C78,Results!B:O,14,FALSE))</f>
        <v>Retired</v>
      </c>
    </row>
    <row r="79" spans="1:9" ht="15">
      <c r="A79" s="97"/>
      <c r="B79" s="232"/>
      <c r="C79" s="129">
        <v>90</v>
      </c>
      <c r="D79" s="98" t="str">
        <f>IF(VLOOKUP($C79,'Champ Classes'!$A:$F,2,FALSE)="","",VLOOKUP($C79,'Champ Classes'!$A:$F,2,FALSE))</f>
        <v>EMV9</v>
      </c>
      <c r="E79" s="99" t="str">
        <f>CONCATENATE(VLOOKUP(C79,Startlist!B:H,3,FALSE)," / ",VLOOKUP(C79,Startlist!B:H,4,FALSE))</f>
        <v>Martin Leemets / Andres Lichtfeldt</v>
      </c>
      <c r="F79" s="100" t="str">
        <f>VLOOKUP(C79,Startlist!B:F,5,FALSE)</f>
        <v>EST</v>
      </c>
      <c r="G79" s="99" t="str">
        <f>VLOOKUP(C79,Startlist!B:H,7,FALSE)</f>
        <v>Gaz 51</v>
      </c>
      <c r="H79" s="99" t="str">
        <f>VLOOKUP(C79,Startlist!B:H,6,FALSE)</f>
        <v>GAZ RALLIKLUBI</v>
      </c>
      <c r="I79" s="273" t="str">
        <f>IF(VLOOKUP(C79,Results!B:O,14,FALSE)="","Retired",VLOOKUP(C79,Results!B:O,14,FALSE))</f>
        <v>Retired</v>
      </c>
    </row>
    <row r="80" spans="1:9" ht="15">
      <c r="A80" s="97"/>
      <c r="B80" s="232"/>
      <c r="C80" s="129">
        <v>91</v>
      </c>
      <c r="D80" s="98" t="str">
        <f>IF(VLOOKUP($C80,'Champ Classes'!$A:$F,2,FALSE)="","",VLOOKUP($C80,'Champ Classes'!$A:$F,2,FALSE))</f>
        <v>EMV9</v>
      </c>
      <c r="E80" s="99" t="str">
        <f>CONCATENATE(VLOOKUP(C80,Startlist!B:H,3,FALSE)," / ",VLOOKUP(C80,Startlist!B:H,4,FALSE))</f>
        <v>Janno Nuiamäe / Arvo Rego</v>
      </c>
      <c r="F80" s="100" t="str">
        <f>VLOOKUP(C80,Startlist!B:F,5,FALSE)</f>
        <v>EST</v>
      </c>
      <c r="G80" s="99" t="str">
        <f>VLOOKUP(C80,Startlist!B:H,7,FALSE)</f>
        <v>Gaz 51 WRC</v>
      </c>
      <c r="H80" s="99" t="str">
        <f>VLOOKUP(C80,Startlist!B:H,6,FALSE)</f>
        <v>GAZ RALLIKLUBI</v>
      </c>
      <c r="I80" s="273" t="str">
        <f>IF(VLOOKUP(C80,Results!B:O,14,FALSE)="","Retired",VLOOKUP(C80,Results!B:O,14,FALSE))</f>
        <v>Retired</v>
      </c>
    </row>
    <row r="81" spans="1:9" ht="15">
      <c r="A81" s="97"/>
      <c r="B81" s="232"/>
      <c r="C81" s="129">
        <v>93</v>
      </c>
      <c r="D81" s="98" t="str">
        <f>IF(VLOOKUP($C81,'Champ Classes'!$A:$F,2,FALSE)="","",VLOOKUP($C81,'Champ Classes'!$A:$F,2,FALSE))</f>
        <v>EMV9</v>
      </c>
      <c r="E81" s="99" t="str">
        <f>CONCATENATE(VLOOKUP(C81,Startlist!B:H,3,FALSE)," / ",VLOOKUP(C81,Startlist!B:H,4,FALSE))</f>
        <v>Aivar Kubjas / Taneli Leivat</v>
      </c>
      <c r="F81" s="100" t="str">
        <f>VLOOKUP(C81,Startlist!B:F,5,FALSE)</f>
        <v>EST</v>
      </c>
      <c r="G81" s="99" t="str">
        <f>VLOOKUP(C81,Startlist!B:H,7,FALSE)</f>
        <v>Gaz 51</v>
      </c>
      <c r="H81" s="99" t="str">
        <f>VLOOKUP(C81,Startlist!B:H,6,FALSE)</f>
        <v>GAZ RALLIKLUBI</v>
      </c>
      <c r="I81" s="273" t="str">
        <f>IF(VLOOKUP(C81,Results!B:O,14,FALSE)="","Retired",VLOOKUP(C81,Results!B:O,14,FALSE))</f>
        <v>Retired</v>
      </c>
    </row>
    <row r="82" spans="1:9" ht="15">
      <c r="A82" s="97"/>
      <c r="B82" s="232"/>
      <c r="C82" s="129">
        <v>94</v>
      </c>
      <c r="D82" s="98" t="str">
        <f>IF(VLOOKUP($C82,'Champ Classes'!$A:$F,2,FALSE)="","",VLOOKUP($C82,'Champ Classes'!$A:$F,2,FALSE))</f>
        <v>EMV9</v>
      </c>
      <c r="E82" s="99" t="str">
        <f>CONCATENATE(VLOOKUP(C82,Startlist!B:H,3,FALSE)," / ",VLOOKUP(C82,Startlist!B:H,4,FALSE))</f>
        <v>Alo Pōder / Tarmo Heidemann</v>
      </c>
      <c r="F82" s="100" t="str">
        <f>VLOOKUP(C82,Startlist!B:F,5,FALSE)</f>
        <v>EST</v>
      </c>
      <c r="G82" s="99" t="str">
        <f>VLOOKUP(C82,Startlist!B:H,7,FALSE)</f>
        <v>Gaz 51</v>
      </c>
      <c r="H82" s="99" t="str">
        <f>VLOOKUP(C82,Startlist!B:H,6,FALSE)</f>
        <v>VÄNDRA TSK</v>
      </c>
      <c r="I82" s="273" t="str">
        <f>IF(VLOOKUP(C82,Results!B:O,14,FALSE)="","Retired",VLOOKUP(C82,Results!B:O,14,FALSE))</f>
        <v>Retired</v>
      </c>
    </row>
    <row r="83" spans="1:9" ht="15">
      <c r="A83" s="97"/>
      <c r="B83" s="232"/>
      <c r="C83" s="129">
        <v>98</v>
      </c>
      <c r="D83" s="98" t="str">
        <f>IF(VLOOKUP($C83,'Champ Classes'!$A:$F,2,FALSE)="","",VLOOKUP($C83,'Champ Classes'!$A:$F,2,FALSE))</f>
        <v>EMV5</v>
      </c>
      <c r="E83" s="99" t="str">
        <f>CONCATENATE(VLOOKUP(C83,Startlist!B:H,3,FALSE)," / ",VLOOKUP(C83,Startlist!B:H,4,FALSE))</f>
        <v>Mirko Usin / Timo Kasesalu</v>
      </c>
      <c r="F83" s="100" t="str">
        <f>VLOOKUP(C83,Startlist!B:F,5,FALSE)</f>
        <v>EST</v>
      </c>
      <c r="G83" s="99" t="str">
        <f>VLOOKUP(C83,Startlist!B:H,7,FALSE)</f>
        <v>Mitsubishi Lancer Evo 10</v>
      </c>
      <c r="H83" s="99" t="str">
        <f>VLOOKUP(C83,Startlist!B:H,6,FALSE)</f>
        <v>ALM MOTORSPORT</v>
      </c>
      <c r="I83" s="273" t="str">
        <f>IF(VLOOKUP(C83,Results!B:O,14,FALSE)="","Retired",VLOOKUP(C83,Results!B:O,14,FALSE))</f>
        <v>Retired</v>
      </c>
    </row>
  </sheetData>
  <sheetProtection/>
  <autoFilter ref="A7:J83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J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6.00390625" style="17" customWidth="1"/>
    <col min="3" max="3" width="6.00390625" style="161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9"/>
      <c r="B1" s="189"/>
      <c r="C1" s="92"/>
      <c r="D1" s="30"/>
      <c r="E1" s="30"/>
      <c r="F1" s="162"/>
      <c r="G1" s="30"/>
      <c r="H1" s="30"/>
      <c r="I1" s="43"/>
    </row>
    <row r="2" spans="1:9" ht="15" customHeight="1">
      <c r="A2" s="293" t="str">
        <f>Startlist!A1</f>
        <v>19. Lõuna-Eesti Ralli 2021</v>
      </c>
      <c r="B2" s="293"/>
      <c r="C2" s="294"/>
      <c r="D2" s="294"/>
      <c r="E2" s="294"/>
      <c r="F2" s="294"/>
      <c r="G2" s="294"/>
      <c r="H2" s="294"/>
      <c r="I2" s="294"/>
    </row>
    <row r="3" spans="1:9" ht="15">
      <c r="A3" s="286" t="str">
        <f>Startlist!$A2</f>
        <v>28.-29.august 2021</v>
      </c>
      <c r="B3" s="286"/>
      <c r="C3" s="286"/>
      <c r="D3" s="286"/>
      <c r="E3" s="286"/>
      <c r="F3" s="286"/>
      <c r="G3" s="286"/>
      <c r="H3" s="286"/>
      <c r="I3" s="286"/>
    </row>
    <row r="4" spans="1:9" ht="15">
      <c r="A4" s="286" t="str">
        <f>Startlist!$A3</f>
        <v>Võru</v>
      </c>
      <c r="B4" s="286"/>
      <c r="C4" s="286"/>
      <c r="D4" s="286"/>
      <c r="E4" s="286"/>
      <c r="F4" s="286"/>
      <c r="G4" s="286"/>
      <c r="H4" s="286"/>
      <c r="I4" s="286"/>
    </row>
    <row r="5" spans="1:9" ht="15" customHeight="1">
      <c r="A5" s="189"/>
      <c r="B5" s="189"/>
      <c r="C5" s="92"/>
      <c r="D5" s="155"/>
      <c r="E5" s="30"/>
      <c r="F5" s="30"/>
      <c r="G5" s="30"/>
      <c r="H5" s="30"/>
      <c r="I5" s="44"/>
    </row>
    <row r="6" spans="1:10" ht="15.75" customHeight="1">
      <c r="A6" s="115"/>
      <c r="B6" s="115"/>
      <c r="C6" s="190" t="s">
        <v>268</v>
      </c>
      <c r="D6" s="120"/>
      <c r="E6" s="115"/>
      <c r="F6" s="115"/>
      <c r="G6" s="115"/>
      <c r="H6" s="115"/>
      <c r="I6" s="119"/>
      <c r="J6" s="78"/>
    </row>
    <row r="7" spans="1:10" ht="12.75">
      <c r="A7" s="237" t="s">
        <v>485</v>
      </c>
      <c r="B7" s="238" t="s">
        <v>486</v>
      </c>
      <c r="C7" s="238" t="s">
        <v>283</v>
      </c>
      <c r="D7" s="94"/>
      <c r="E7" s="95" t="s">
        <v>271</v>
      </c>
      <c r="F7" s="94"/>
      <c r="G7" s="96" t="s">
        <v>280</v>
      </c>
      <c r="H7" s="93" t="s">
        <v>279</v>
      </c>
      <c r="I7" s="241" t="s">
        <v>273</v>
      </c>
      <c r="J7" s="78"/>
    </row>
    <row r="8" spans="1:10" ht="15" customHeight="1">
      <c r="A8" s="97">
        <v>1</v>
      </c>
      <c r="B8" s="232">
        <f>COUNTIF($D$1:D7,D8)+1</f>
        <v>1</v>
      </c>
      <c r="C8" s="129">
        <v>3</v>
      </c>
      <c r="D8" s="98" t="str">
        <f>IF(VLOOKUP($C8,'Champ Classes'!$A:$F,2,FALSE)="","",VLOOKUP($C8,'Champ Classes'!$A:$F,2,FALSE))</f>
        <v>EMV2</v>
      </c>
      <c r="E8" s="99" t="str">
        <f>CONCATENATE(VLOOKUP(C8,Startlist!B:H,3,FALSE)," / ",VLOOKUP(C8,Startlist!B:H,4,FALSE))</f>
        <v>Georg Linnamäe / Volodymyr Korsia</v>
      </c>
      <c r="F8" s="100" t="str">
        <f>VLOOKUP(C8,Startlist!B:F,5,FALSE)</f>
        <v>EST / UKR</v>
      </c>
      <c r="G8" s="99" t="str">
        <f>VLOOKUP(C8,Startlist!B:H,7,FALSE)</f>
        <v>Volkswagen Polo GTI R5</v>
      </c>
      <c r="H8" s="99" t="str">
        <f>VLOOKUP(C8,Startlist!B:H,6,FALSE)</f>
        <v>ALM MOTORSPORT</v>
      </c>
      <c r="I8" s="240" t="str">
        <f>IF(VLOOKUP(C8,Results!B:O,12,FALSE)="","Retired",VLOOKUP(C8,Results!B:O,12,FALSE))</f>
        <v> 6.52,7</v>
      </c>
      <c r="J8" s="158"/>
    </row>
    <row r="9" spans="1:10" ht="15" customHeight="1">
      <c r="A9" s="97">
        <f>A8+1</f>
        <v>2</v>
      </c>
      <c r="B9" s="232">
        <f>COUNTIF($D$1:D8,D9)+1</f>
        <v>1</v>
      </c>
      <c r="C9" s="129">
        <v>1</v>
      </c>
      <c r="D9" s="98" t="str">
        <f>IF(VLOOKUP($C9,'Champ Classes'!$A:$F,2,FALSE)="","",VLOOKUP($C9,'Champ Classes'!$A:$F,2,FALSE))</f>
        <v>EMV1</v>
      </c>
      <c r="E9" s="99" t="str">
        <f>CONCATENATE(VLOOKUP(C9,Startlist!B:H,3,FALSE)," / ",VLOOKUP(C9,Startlist!B:H,4,FALSE))</f>
        <v>Georg Gross / Raigo Mōlder</v>
      </c>
      <c r="F9" s="100" t="str">
        <f>VLOOKUP(C9,Startlist!B:F,5,FALSE)</f>
        <v>EST</v>
      </c>
      <c r="G9" s="99" t="str">
        <f>VLOOKUP(C9,Startlist!B:H,7,FALSE)</f>
        <v>Ford Fiesta WRC</v>
      </c>
      <c r="H9" s="99" t="str">
        <f>VLOOKUP(C9,Startlist!B:H,6,FALSE)</f>
        <v>OT RACING</v>
      </c>
      <c r="I9" s="240" t="str">
        <f>IF(VLOOKUP(C9,Results!B:O,12,FALSE)="","Retired",VLOOKUP(C9,Results!B:O,12,FALSE))</f>
        <v> 6.55,6</v>
      </c>
      <c r="J9" s="158"/>
    </row>
    <row r="10" spans="1:10" ht="15" customHeight="1">
      <c r="A10" s="97">
        <f>A9+1</f>
        <v>3</v>
      </c>
      <c r="B10" s="232">
        <f>COUNTIF($D$1:D9,D10)+1</f>
        <v>2</v>
      </c>
      <c r="C10" s="129">
        <v>17</v>
      </c>
      <c r="D10" s="98" t="str">
        <f>IF(VLOOKUP($C10,'Champ Classes'!$A:$F,2,FALSE)="","",VLOOKUP($C10,'Champ Classes'!$A:$F,2,FALSE))</f>
        <v>EMV2</v>
      </c>
      <c r="E10" s="99" t="str">
        <f>CONCATENATE(VLOOKUP(C10,Startlist!B:H,3,FALSE)," / ",VLOOKUP(C10,Startlist!B:H,4,FALSE))</f>
        <v>Robert Virves / Rasmus Vesiloo</v>
      </c>
      <c r="F10" s="100" t="str">
        <f>VLOOKUP(C10,Startlist!B:F,5,FALSE)</f>
        <v>EST</v>
      </c>
      <c r="G10" s="99" t="str">
        <f>VLOOKUP(C10,Startlist!B:H,7,FALSE)</f>
        <v>Hyundai I20 NG R5</v>
      </c>
      <c r="H10" s="99" t="str">
        <f>VLOOKUP(C10,Startlist!B:H,6,FALSE)</f>
        <v>AUTOSPORT TEAM ESTONIA</v>
      </c>
      <c r="I10" s="240" t="str">
        <f>IF(VLOOKUP(C10,Results!B:O,12,FALSE)="","Retired",VLOOKUP(C10,Results!B:O,12,FALSE))</f>
        <v> 6.56,4</v>
      </c>
      <c r="J10" s="158"/>
    </row>
    <row r="11" spans="1:10" ht="15" customHeight="1">
      <c r="A11" s="97">
        <f>A10+1</f>
        <v>4</v>
      </c>
      <c r="B11" s="232">
        <f>COUNTIF($D$1:D10,D11)+1</f>
        <v>3</v>
      </c>
      <c r="C11" s="129">
        <v>2</v>
      </c>
      <c r="D11" s="98" t="str">
        <f>IF(VLOOKUP($C11,'Champ Classes'!$A:$F,2,FALSE)="","",VLOOKUP($C11,'Champ Classes'!$A:$F,2,FALSE))</f>
        <v>EMV2</v>
      </c>
      <c r="E11" s="99" t="str">
        <f>CONCATENATE(VLOOKUP(C11,Startlist!B:H,3,FALSE)," / ",VLOOKUP(C11,Startlist!B:H,4,FALSE))</f>
        <v>Raul Jeets / Timo Taniel</v>
      </c>
      <c r="F11" s="100" t="str">
        <f>VLOOKUP(C11,Startlist!B:F,5,FALSE)</f>
        <v>EST</v>
      </c>
      <c r="G11" s="99" t="str">
        <f>VLOOKUP(C11,Startlist!B:H,7,FALSE)</f>
        <v>Skoda Fabia Rally2 Evo</v>
      </c>
      <c r="H11" s="99" t="str">
        <f>VLOOKUP(C11,Startlist!B:H,6,FALSE)</f>
        <v>TEHASE AUTO</v>
      </c>
      <c r="I11" s="240" t="str">
        <f>IF(VLOOKUP(C11,Results!B:O,12,FALSE)="","Retired",VLOOKUP(C11,Results!B:O,12,FALSE))</f>
        <v> 7.03,6</v>
      </c>
      <c r="J11" s="158"/>
    </row>
    <row r="12" spans="1:10" ht="15" customHeight="1">
      <c r="A12" s="97">
        <f aca="true" t="shared" si="0" ref="A12:A59">A11+1</f>
        <v>5</v>
      </c>
      <c r="B12" s="232">
        <f>COUNTIF($D$1:D11,D12)+1</f>
        <v>1</v>
      </c>
      <c r="C12" s="129">
        <v>10</v>
      </c>
      <c r="D12" s="98" t="str">
        <f>IF(VLOOKUP($C12,'Champ Classes'!$A:$F,2,FALSE)="","",VLOOKUP($C12,'Champ Classes'!$A:$F,2,FALSE))</f>
        <v>EMV5</v>
      </c>
      <c r="E12" s="99" t="str">
        <f>CONCATENATE(VLOOKUP(C12,Startlist!B:H,3,FALSE)," / ",VLOOKUP(C12,Startlist!B:H,4,FALSE))</f>
        <v>Timmu Kōrge / Erik Vaasa</v>
      </c>
      <c r="F12" s="100" t="str">
        <f>VLOOKUP(C12,Startlist!B:F,5,FALSE)</f>
        <v>EST</v>
      </c>
      <c r="G12" s="99" t="str">
        <f>VLOOKUP(C12,Startlist!B:H,7,FALSE)</f>
        <v>Mitsubishi Lancer Evo 9</v>
      </c>
      <c r="H12" s="99" t="str">
        <f>VLOOKUP(C12,Startlist!B:H,6,FALSE)</f>
        <v>KUPATAMA MOTORSPORT</v>
      </c>
      <c r="I12" s="240" t="str">
        <f>IF(VLOOKUP(C12,Results!B:O,12,FALSE)="","Retired",VLOOKUP(C12,Results!B:O,12,FALSE))</f>
        <v> 7.05,9</v>
      </c>
      <c r="J12" s="158"/>
    </row>
    <row r="13" spans="1:10" ht="15" customHeight="1">
      <c r="A13" s="97">
        <f t="shared" si="0"/>
        <v>6</v>
      </c>
      <c r="B13" s="232">
        <f>COUNTIF($D$1:D12,D13)+1</f>
        <v>4</v>
      </c>
      <c r="C13" s="129">
        <v>4</v>
      </c>
      <c r="D13" s="98" t="str">
        <f>IF(VLOOKUP($C13,'Champ Classes'!$A:$F,2,FALSE)="","",VLOOKUP($C13,'Champ Classes'!$A:$F,2,FALSE))</f>
        <v>EMV2</v>
      </c>
      <c r="E13" s="99" t="str">
        <f>CONCATENATE(VLOOKUP(C13,Startlist!B:H,3,FALSE)," / ",VLOOKUP(C13,Startlist!B:H,4,FALSE))</f>
        <v>Priit Koik / Kristo Tamm</v>
      </c>
      <c r="F13" s="100" t="str">
        <f>VLOOKUP(C13,Startlist!B:F,5,FALSE)</f>
        <v>EST</v>
      </c>
      <c r="G13" s="99" t="str">
        <f>VLOOKUP(C13,Startlist!B:H,7,FALSE)</f>
        <v>Ford Fiesta R5 MKII</v>
      </c>
      <c r="H13" s="99" t="str">
        <f>VLOOKUP(C13,Startlist!B:H,6,FALSE)</f>
        <v>OT RACING</v>
      </c>
      <c r="I13" s="240" t="str">
        <f>IF(VLOOKUP(C13,Results!B:O,12,FALSE)="","Retired",VLOOKUP(C13,Results!B:O,12,FALSE))</f>
        <v> 7.06,7</v>
      </c>
      <c r="J13" s="158"/>
    </row>
    <row r="14" spans="1:10" ht="15" customHeight="1">
      <c r="A14" s="97">
        <f t="shared" si="0"/>
        <v>7</v>
      </c>
      <c r="B14" s="232">
        <f>COUNTIF($D$1:D13,D14)+1</f>
        <v>2</v>
      </c>
      <c r="C14" s="129">
        <v>8</v>
      </c>
      <c r="D14" s="98" t="str">
        <f>IF(VLOOKUP($C14,'Champ Classes'!$A:$F,2,FALSE)="","",VLOOKUP($C14,'Champ Classes'!$A:$F,2,FALSE))</f>
        <v>EMV5</v>
      </c>
      <c r="E14" s="99" t="str">
        <f>CONCATENATE(VLOOKUP(C14,Startlist!B:H,3,FALSE)," / ",VLOOKUP(C14,Startlist!B:H,4,FALSE))</f>
        <v>Ranno Bundsen / Robert Loshtshenikov</v>
      </c>
      <c r="F14" s="100" t="str">
        <f>VLOOKUP(C14,Startlist!B:F,5,FALSE)</f>
        <v>EST</v>
      </c>
      <c r="G14" s="99" t="str">
        <f>VLOOKUP(C14,Startlist!B:H,7,FALSE)</f>
        <v>Mitsubishi Lancer Evo 7</v>
      </c>
      <c r="H14" s="99" t="str">
        <f>VLOOKUP(C14,Startlist!B:H,6,FALSE)</f>
        <v>A1M MOTORSPORT</v>
      </c>
      <c r="I14" s="240" t="str">
        <f>IF(VLOOKUP(C14,Results!B:O,12,FALSE)="","Retired",VLOOKUP(C14,Results!B:O,12,FALSE))</f>
        <v> 7.14,7</v>
      </c>
      <c r="J14" s="158"/>
    </row>
    <row r="15" spans="1:10" ht="15" customHeight="1">
      <c r="A15" s="97">
        <f t="shared" si="0"/>
        <v>8</v>
      </c>
      <c r="B15" s="232">
        <f>COUNTIF($D$1:D14,D15)+1</f>
        <v>3</v>
      </c>
      <c r="C15" s="129">
        <v>15</v>
      </c>
      <c r="D15" s="98" t="str">
        <f>IF(VLOOKUP($C15,'Champ Classes'!$A:$F,2,FALSE)="","",VLOOKUP($C15,'Champ Classes'!$A:$F,2,FALSE))</f>
        <v>EMV5</v>
      </c>
      <c r="E15" s="99" t="str">
        <f>CONCATENATE(VLOOKUP(C15,Startlist!B:H,3,FALSE)," / ",VLOOKUP(C15,Startlist!B:H,4,FALSE))</f>
        <v>Allan Popov / Aleksander Prōttsikov</v>
      </c>
      <c r="F15" s="100" t="str">
        <f>VLOOKUP(C15,Startlist!B:F,5,FALSE)</f>
        <v>EST</v>
      </c>
      <c r="G15" s="99" t="str">
        <f>VLOOKUP(C15,Startlist!B:H,7,FALSE)</f>
        <v>Mitsubishi Lancer Evo 9</v>
      </c>
      <c r="H15" s="99" t="str">
        <f>VLOOKUP(C15,Startlist!B:H,6,FALSE)</f>
        <v>A1M MOTORSPORT</v>
      </c>
      <c r="I15" s="240" t="str">
        <f>IF(VLOOKUP(C15,Results!B:O,12,FALSE)="","Retired",VLOOKUP(C15,Results!B:O,12,FALSE))</f>
        <v> 7.20,0</v>
      </c>
      <c r="J15" s="158"/>
    </row>
    <row r="16" spans="1:10" ht="15" customHeight="1">
      <c r="A16" s="97">
        <f t="shared" si="0"/>
        <v>9</v>
      </c>
      <c r="B16" s="232">
        <f>COUNTIF($D$1:D15,D16)+1</f>
        <v>4</v>
      </c>
      <c r="C16" s="129">
        <v>22</v>
      </c>
      <c r="D16" s="98" t="str">
        <f>IF(VLOOKUP($C16,'Champ Classes'!$A:$F,2,FALSE)="","",VLOOKUP($C16,'Champ Classes'!$A:$F,2,FALSE))</f>
        <v>EMV5</v>
      </c>
      <c r="E16" s="99" t="str">
        <f>CONCATENATE(VLOOKUP(C16,Startlist!B:H,3,FALSE)," / ",VLOOKUP(C16,Startlist!B:H,4,FALSE))</f>
        <v>Siim Liivamägi / Edvin Parisalu</v>
      </c>
      <c r="F16" s="100" t="str">
        <f>VLOOKUP(C16,Startlist!B:F,5,FALSE)</f>
        <v>EST</v>
      </c>
      <c r="G16" s="99" t="str">
        <f>VLOOKUP(C16,Startlist!B:H,7,FALSE)</f>
        <v>Mitsubishi Lancer Evo 9</v>
      </c>
      <c r="H16" s="99" t="str">
        <f>VLOOKUP(C16,Startlist!B:H,6,FALSE)</f>
        <v>KUPATAMA MOTORSPORT</v>
      </c>
      <c r="I16" s="240" t="str">
        <f>IF(VLOOKUP(C16,Results!B:O,12,FALSE)="","Retired",VLOOKUP(C16,Results!B:O,12,FALSE))</f>
        <v> 7.24,4</v>
      </c>
      <c r="J16" s="158"/>
    </row>
    <row r="17" spans="1:10" ht="15" customHeight="1">
      <c r="A17" s="97">
        <f t="shared" si="0"/>
        <v>10</v>
      </c>
      <c r="B17" s="232">
        <f>COUNTIF($D$1:D16,D17)+1</f>
        <v>5</v>
      </c>
      <c r="C17" s="129">
        <v>5</v>
      </c>
      <c r="D17" s="98" t="str">
        <f>IF(VLOOKUP($C17,'Champ Classes'!$A:$F,2,FALSE)="","",VLOOKUP($C17,'Champ Classes'!$A:$F,2,FALSE))</f>
        <v>EMV2</v>
      </c>
      <c r="E17" s="99" t="str">
        <f>CONCATENATE(VLOOKUP(C17,Startlist!B:H,3,FALSE)," / ",VLOOKUP(C17,Startlist!B:H,4,FALSE))</f>
        <v>Radik Shaymiev / Maxim Tsvetkov</v>
      </c>
      <c r="F17" s="100" t="str">
        <f>VLOOKUP(C17,Startlist!B:F,5,FALSE)</f>
        <v>RUS</v>
      </c>
      <c r="G17" s="99" t="str">
        <f>VLOOKUP(C17,Startlist!B:H,7,FALSE)</f>
        <v>Hyundai NG I20 R5</v>
      </c>
      <c r="H17" s="99" t="str">
        <f>VLOOKUP(C17,Startlist!B:H,6,FALSE)</f>
        <v>TAIF MOTORSPORT</v>
      </c>
      <c r="I17" s="240" t="str">
        <f>IF(VLOOKUP(C17,Results!B:O,12,FALSE)="","Retired",VLOOKUP(C17,Results!B:O,12,FALSE))</f>
        <v> 7.25,8</v>
      </c>
      <c r="J17" s="158"/>
    </row>
    <row r="18" spans="1:10" ht="15" customHeight="1">
      <c r="A18" s="97">
        <f t="shared" si="0"/>
        <v>11</v>
      </c>
      <c r="B18" s="232">
        <f>COUNTIF($D$1:D17,D18)+1</f>
        <v>2</v>
      </c>
      <c r="C18" s="129">
        <v>11</v>
      </c>
      <c r="D18" s="98" t="str">
        <f>IF(VLOOKUP($C18,'Champ Classes'!$A:$F,2,FALSE)="","",VLOOKUP($C18,'Champ Classes'!$A:$F,2,FALSE))</f>
        <v>EMV1</v>
      </c>
      <c r="E18" s="99" t="str">
        <f>CONCATENATE(VLOOKUP(C18,Startlist!B:H,3,FALSE)," / ",VLOOKUP(C18,Startlist!B:H,4,FALSE))</f>
        <v>Mikolaj Kempa / Marcin Szeja</v>
      </c>
      <c r="F18" s="100" t="str">
        <f>VLOOKUP(C18,Startlist!B:F,5,FALSE)</f>
        <v>POL</v>
      </c>
      <c r="G18" s="99" t="str">
        <f>VLOOKUP(C18,Startlist!B:H,7,FALSE)</f>
        <v>Ford Fiesta Proto</v>
      </c>
      <c r="H18" s="99" t="str">
        <f>VLOOKUP(C18,Startlist!B:H,6,FALSE)</f>
        <v>KAUR MOTORSPORT</v>
      </c>
      <c r="I18" s="240" t="str">
        <f>IF(VLOOKUP(C18,Results!B:O,12,FALSE)="","Retired",VLOOKUP(C18,Results!B:O,12,FALSE))</f>
        <v> 7.32,8</v>
      </c>
      <c r="J18" s="158"/>
    </row>
    <row r="19" spans="1:10" ht="15" customHeight="1">
      <c r="A19" s="97">
        <f t="shared" si="0"/>
        <v>12</v>
      </c>
      <c r="B19" s="232">
        <f>COUNTIF($D$1:D18,D19)+1</f>
        <v>5</v>
      </c>
      <c r="C19" s="129">
        <v>16</v>
      </c>
      <c r="D19" s="98" t="str">
        <f>IF(VLOOKUP($C19,'Champ Classes'!$A:$F,2,FALSE)="","",VLOOKUP($C19,'Champ Classes'!$A:$F,2,FALSE))</f>
        <v>EMV5</v>
      </c>
      <c r="E19" s="99" t="str">
        <f>CONCATENATE(VLOOKUP(C19,Startlist!B:H,3,FALSE)," / ",VLOOKUP(C19,Startlist!B:H,4,FALSE))</f>
        <v>Hendrik Kers / Raino Verliin</v>
      </c>
      <c r="F19" s="100" t="str">
        <f>VLOOKUP(C19,Startlist!B:F,5,FALSE)</f>
        <v>EST</v>
      </c>
      <c r="G19" s="99" t="str">
        <f>VLOOKUP(C19,Startlist!B:H,7,FALSE)</f>
        <v>Mitsubishi Lancer Evo 10</v>
      </c>
      <c r="H19" s="99" t="str">
        <f>VLOOKUP(C19,Startlist!B:H,6,FALSE)</f>
        <v>ALM MOTORSPORT</v>
      </c>
      <c r="I19" s="240" t="str">
        <f>IF(VLOOKUP(C19,Results!B:O,12,FALSE)="","Retired",VLOOKUP(C19,Results!B:O,12,FALSE))</f>
        <v> 7.34,1</v>
      </c>
      <c r="J19" s="158"/>
    </row>
    <row r="20" spans="1:10" ht="15" customHeight="1">
      <c r="A20" s="97">
        <f t="shared" si="0"/>
        <v>13</v>
      </c>
      <c r="B20" s="232">
        <f>COUNTIF($D$1:D19,D20)+1</f>
        <v>6</v>
      </c>
      <c r="C20" s="129">
        <v>12</v>
      </c>
      <c r="D20" s="98" t="str">
        <f>IF(VLOOKUP($C20,'Champ Classes'!$A:$F,2,FALSE)="","",VLOOKUP($C20,'Champ Classes'!$A:$F,2,FALSE))</f>
        <v>EMV5</v>
      </c>
      <c r="E20" s="99" t="str">
        <f>CONCATENATE(VLOOKUP(C20,Startlist!B:H,3,FALSE)," / ",VLOOKUP(C20,Startlist!B:H,4,FALSE))</f>
        <v>Siim Aas / Vallo Vahesaar</v>
      </c>
      <c r="F20" s="100" t="str">
        <f>VLOOKUP(C20,Startlist!B:F,5,FALSE)</f>
        <v>EST</v>
      </c>
      <c r="G20" s="99" t="str">
        <f>VLOOKUP(C20,Startlist!B:H,7,FALSE)</f>
        <v>Mitsubishi Lancer Evo 8</v>
      </c>
      <c r="H20" s="99" t="str">
        <f>VLOOKUP(C20,Startlist!B:H,6,FALSE)</f>
        <v>MURAKAS RACING TEAM</v>
      </c>
      <c r="I20" s="240" t="str">
        <f>IF(VLOOKUP(C20,Results!B:O,12,FALSE)="","Retired",VLOOKUP(C20,Results!B:O,12,FALSE))</f>
        <v> 7.42,4</v>
      </c>
      <c r="J20" s="158"/>
    </row>
    <row r="21" spans="1:10" ht="15" customHeight="1">
      <c r="A21" s="97">
        <f t="shared" si="0"/>
        <v>14</v>
      </c>
      <c r="B21" s="232">
        <f>COUNTIF($D$1:D20,D21)+1</f>
        <v>1</v>
      </c>
      <c r="C21" s="129">
        <v>38</v>
      </c>
      <c r="D21" s="98" t="str">
        <f>IF(VLOOKUP($C21,'Champ Classes'!$A:$F,2,FALSE)="","",VLOOKUP($C21,'Champ Classes'!$A:$F,2,FALSE))</f>
        <v>EMV6</v>
      </c>
      <c r="E21" s="99" t="str">
        <f>CONCATENATE(VLOOKUP(C21,Startlist!B:H,3,FALSE)," / ",VLOOKUP(C21,Startlist!B:H,4,FALSE))</f>
        <v>Taavi Niinemets / Esko Allika</v>
      </c>
      <c r="F21" s="100" t="str">
        <f>VLOOKUP(C21,Startlist!B:F,5,FALSE)</f>
        <v>EST</v>
      </c>
      <c r="G21" s="99" t="str">
        <f>VLOOKUP(C21,Startlist!B:H,7,FALSE)</f>
        <v>BMW M3</v>
      </c>
      <c r="H21" s="99" t="str">
        <f>VLOOKUP(C21,Startlist!B:H,6,FALSE)</f>
        <v>JUURU TEHNIKAKLUBI</v>
      </c>
      <c r="I21" s="240" t="str">
        <f>IF(VLOOKUP(C21,Results!B:O,12,FALSE)="","Retired",VLOOKUP(C21,Results!B:O,12,FALSE))</f>
        <v> 7.44,6</v>
      </c>
      <c r="J21" s="158"/>
    </row>
    <row r="22" spans="1:10" ht="15" customHeight="1">
      <c r="A22" s="97">
        <f t="shared" si="0"/>
        <v>15</v>
      </c>
      <c r="B22" s="232">
        <f>COUNTIF($D$1:D21,D22)+1</f>
        <v>2</v>
      </c>
      <c r="C22" s="129">
        <v>36</v>
      </c>
      <c r="D22" s="98" t="str">
        <f>IF(VLOOKUP($C22,'Champ Classes'!$A:$F,2,FALSE)="","",VLOOKUP($C22,'Champ Classes'!$A:$F,2,FALSE))</f>
        <v>EMV6</v>
      </c>
      <c r="E22" s="99" t="str">
        <f>CONCATENATE(VLOOKUP(C22,Startlist!B:H,3,FALSE)," / ",VLOOKUP(C22,Startlist!B:H,4,FALSE))</f>
        <v>Rene Uukareda / Jan Nōlvak</v>
      </c>
      <c r="F22" s="100" t="str">
        <f>VLOOKUP(C22,Startlist!B:F,5,FALSE)</f>
        <v>EST</v>
      </c>
      <c r="G22" s="99" t="str">
        <f>VLOOKUP(C22,Startlist!B:H,7,FALSE)</f>
        <v>BMW M3</v>
      </c>
      <c r="H22" s="99" t="str">
        <f>VLOOKUP(C22,Startlist!B:H,6,FALSE)</f>
        <v>MRF MOTORSPORT</v>
      </c>
      <c r="I22" s="240" t="str">
        <f>IF(VLOOKUP(C22,Results!B:O,12,FALSE)="","Retired",VLOOKUP(C22,Results!B:O,12,FALSE))</f>
        <v> 7.45,3</v>
      </c>
      <c r="J22" s="158"/>
    </row>
    <row r="23" spans="1:10" ht="15" customHeight="1">
      <c r="A23" s="97">
        <f t="shared" si="0"/>
        <v>16</v>
      </c>
      <c r="B23" s="232">
        <f>COUNTIF($D$1:D22,D23)+1</f>
        <v>3</v>
      </c>
      <c r="C23" s="129">
        <v>34</v>
      </c>
      <c r="D23" s="98" t="str">
        <f>IF(VLOOKUP($C23,'Champ Classes'!$A:$F,2,FALSE)="","",VLOOKUP($C23,'Champ Classes'!$A:$F,2,FALSE))</f>
        <v>EMV6</v>
      </c>
      <c r="E23" s="99" t="str">
        <f>CONCATENATE(VLOOKUP(C23,Startlist!B:H,3,FALSE)," / ",VLOOKUP(C23,Startlist!B:H,4,FALSE))</f>
        <v>Martin Absalon / Jakko Viilo</v>
      </c>
      <c r="F23" s="100" t="str">
        <f>VLOOKUP(C23,Startlist!B:F,5,FALSE)</f>
        <v>EST</v>
      </c>
      <c r="G23" s="99" t="str">
        <f>VLOOKUP(C23,Startlist!B:H,7,FALSE)</f>
        <v>BMW M3</v>
      </c>
      <c r="H23" s="99" t="str">
        <f>VLOOKUP(C23,Startlist!B:H,6,FALSE)</f>
        <v>KAUR MOTORSPORT</v>
      </c>
      <c r="I23" s="240" t="str">
        <f>IF(VLOOKUP(C23,Results!B:O,12,FALSE)="","Retired",VLOOKUP(C23,Results!B:O,12,FALSE))</f>
        <v> 7.46,3</v>
      </c>
      <c r="J23" s="158"/>
    </row>
    <row r="24" spans="1:9" ht="15">
      <c r="A24" s="97">
        <f t="shared" si="0"/>
        <v>17</v>
      </c>
      <c r="B24" s="232">
        <f>COUNTIF($D$1:D23,D24)+1</f>
        <v>1</v>
      </c>
      <c r="C24" s="129">
        <v>33</v>
      </c>
      <c r="D24" s="98" t="str">
        <f>IF(VLOOKUP($C24,'Champ Classes'!$A:$F,2,FALSE)="","",VLOOKUP($C24,'Champ Classes'!$A:$F,2,FALSE))</f>
        <v>EMV4</v>
      </c>
      <c r="E24" s="99" t="str">
        <f>CONCATENATE(VLOOKUP(C24,Startlist!B:H,3,FALSE)," / ",VLOOKUP(C24,Startlist!B:H,4,FALSE))</f>
        <v>Kaspar Kasari / Rainis Raidma</v>
      </c>
      <c r="F24" s="100" t="str">
        <f>VLOOKUP(C24,Startlist!B:F,5,FALSE)</f>
        <v>EST</v>
      </c>
      <c r="G24" s="99" t="str">
        <f>VLOOKUP(C24,Startlist!B:H,7,FALSE)</f>
        <v>Ford Fiesta Rally4</v>
      </c>
      <c r="H24" s="99" t="str">
        <f>VLOOKUP(C24,Startlist!B:H,6,FALSE)</f>
        <v>OT RACING</v>
      </c>
      <c r="I24" s="240" t="str">
        <f>IF(VLOOKUP(C24,Results!B:O,12,FALSE)="","Retired",VLOOKUP(C24,Results!B:O,12,FALSE))</f>
        <v> 7.47,1</v>
      </c>
    </row>
    <row r="25" spans="1:9" ht="15">
      <c r="A25" s="97">
        <f t="shared" si="0"/>
        <v>18</v>
      </c>
      <c r="B25" s="232">
        <f>COUNTIF($D$1:D24,D25)+1</f>
        <v>4</v>
      </c>
      <c r="C25" s="129">
        <v>40</v>
      </c>
      <c r="D25" s="98" t="str">
        <f>IF(VLOOKUP($C25,'Champ Classes'!$A:$F,2,FALSE)="","",VLOOKUP($C25,'Champ Classes'!$A:$F,2,FALSE))</f>
        <v>EMV6</v>
      </c>
      <c r="E25" s="99" t="str">
        <f>CONCATENATE(VLOOKUP(C25,Startlist!B:H,3,FALSE)," / ",VLOOKUP(C25,Startlist!B:H,4,FALSE))</f>
        <v>Ott Mesikäpp / Ilmar Pukk</v>
      </c>
      <c r="F25" s="100" t="str">
        <f>VLOOKUP(C25,Startlist!B:F,5,FALSE)</f>
        <v>EST</v>
      </c>
      <c r="G25" s="99" t="str">
        <f>VLOOKUP(C25,Startlist!B:H,7,FALSE)</f>
        <v>BMW M3</v>
      </c>
      <c r="H25" s="99" t="str">
        <f>VLOOKUP(C25,Startlist!B:H,6,FALSE)</f>
        <v>BTR RACING</v>
      </c>
      <c r="I25" s="240" t="str">
        <f>IF(VLOOKUP(C25,Results!B:O,12,FALSE)="","Retired",VLOOKUP(C25,Results!B:O,12,FALSE))</f>
        <v> 7.47,4</v>
      </c>
    </row>
    <row r="26" spans="1:9" ht="15">
      <c r="A26" s="97">
        <f t="shared" si="0"/>
        <v>19</v>
      </c>
      <c r="B26" s="232">
        <f>COUNTIF($D$1:D25,D26)+1</f>
        <v>2</v>
      </c>
      <c r="C26" s="129">
        <v>30</v>
      </c>
      <c r="D26" s="98" t="str">
        <f>IF(VLOOKUP($C26,'Champ Classes'!$A:$F,2,FALSE)="","",VLOOKUP($C26,'Champ Classes'!$A:$F,2,FALSE))</f>
        <v>EMV4</v>
      </c>
      <c r="E26" s="99" t="str">
        <f>CONCATENATE(VLOOKUP(C26,Startlist!B:H,3,FALSE)," / ",VLOOKUP(C26,Startlist!B:H,4,FALSE))</f>
        <v>Karl-Markus Sei / Tanel Kasesalu</v>
      </c>
      <c r="F26" s="100" t="str">
        <f>VLOOKUP(C26,Startlist!B:F,5,FALSE)</f>
        <v>EST</v>
      </c>
      <c r="G26" s="99" t="str">
        <f>VLOOKUP(C26,Startlist!B:H,7,FALSE)</f>
        <v>Ford Fiesta Rally4</v>
      </c>
      <c r="H26" s="99" t="str">
        <f>VLOOKUP(C26,Startlist!B:H,6,FALSE)</f>
        <v>ALM MOTORSPORT</v>
      </c>
      <c r="I26" s="240" t="str">
        <f>IF(VLOOKUP(C26,Results!B:O,12,FALSE)="","Retired",VLOOKUP(C26,Results!B:O,12,FALSE))</f>
        <v> 7.47,6</v>
      </c>
    </row>
    <row r="27" spans="1:9" ht="15">
      <c r="A27" s="97">
        <f t="shared" si="0"/>
        <v>20</v>
      </c>
      <c r="B27" s="232">
        <f>COUNTIF($D$1:D26,D27)+1</f>
        <v>7</v>
      </c>
      <c r="C27" s="129">
        <v>42</v>
      </c>
      <c r="D27" s="98" t="str">
        <f>IF(VLOOKUP($C27,'Champ Classes'!$A:$F,2,FALSE)="","",VLOOKUP($C27,'Champ Classes'!$A:$F,2,FALSE))</f>
        <v>EMV5</v>
      </c>
      <c r="E27" s="99" t="str">
        <f>CONCATENATE(VLOOKUP(C27,Startlist!B:H,3,FALSE)," / ",VLOOKUP(C27,Startlist!B:H,4,FALSE))</f>
        <v>Rainer Paavel / Tiina Ehrbach</v>
      </c>
      <c r="F27" s="100" t="str">
        <f>VLOOKUP(C27,Startlist!B:F,5,FALSE)</f>
        <v>EST</v>
      </c>
      <c r="G27" s="99" t="str">
        <f>VLOOKUP(C27,Startlist!B:H,7,FALSE)</f>
        <v>Mitsubishi Lancer Evo 9</v>
      </c>
      <c r="H27" s="99" t="str">
        <f>VLOOKUP(C27,Startlist!B:H,6,FALSE)</f>
        <v>BTR RACING</v>
      </c>
      <c r="I27" s="240" t="str">
        <f>IF(VLOOKUP(C27,Results!B:O,12,FALSE)="","Retired",VLOOKUP(C27,Results!B:O,12,FALSE))</f>
        <v> 7.48,3</v>
      </c>
    </row>
    <row r="28" spans="1:9" ht="15">
      <c r="A28" s="97">
        <f t="shared" si="0"/>
        <v>21</v>
      </c>
      <c r="B28" s="232">
        <f>COUNTIF($D$1:D27,D28)+1</f>
        <v>8</v>
      </c>
      <c r="C28" s="129">
        <v>21</v>
      </c>
      <c r="D28" s="98" t="str">
        <f>IF(VLOOKUP($C28,'Champ Classes'!$A:$F,2,FALSE)="","",VLOOKUP($C28,'Champ Classes'!$A:$F,2,FALSE))</f>
        <v>EMV5</v>
      </c>
      <c r="E28" s="99" t="str">
        <f>CONCATENATE(VLOOKUP(C28,Startlist!B:H,3,FALSE)," / ",VLOOKUP(C28,Startlist!B:H,4,FALSE))</f>
        <v>Edgars Balodis / Ivo Pukis</v>
      </c>
      <c r="F28" s="100" t="str">
        <f>VLOOKUP(C28,Startlist!B:F,5,FALSE)</f>
        <v>LVA</v>
      </c>
      <c r="G28" s="99" t="str">
        <f>VLOOKUP(C28,Startlist!B:H,7,FALSE)</f>
        <v>Mitsubishi Lancer Evo 8</v>
      </c>
      <c r="H28" s="99" t="str">
        <f>VLOOKUP(C28,Startlist!B:H,6,FALSE)</f>
        <v>A1M MOTORSPORT</v>
      </c>
      <c r="I28" s="240" t="str">
        <f>IF(VLOOKUP(C28,Results!B:O,12,FALSE)="","Retired",VLOOKUP(C28,Results!B:O,12,FALSE))</f>
        <v> 7.48,5</v>
      </c>
    </row>
    <row r="29" spans="1:9" ht="15">
      <c r="A29" s="97">
        <f t="shared" si="0"/>
        <v>22</v>
      </c>
      <c r="B29" s="232">
        <f>COUNTIF($D$1:D28,D29)+1</f>
        <v>3</v>
      </c>
      <c r="C29" s="207">
        <v>31</v>
      </c>
      <c r="D29" s="98" t="str">
        <f>IF(VLOOKUP($C29,'Champ Classes'!$A:$F,2,FALSE)="","",VLOOKUP($C29,'Champ Classes'!$A:$F,2,FALSE))</f>
        <v>EMV4</v>
      </c>
      <c r="E29" s="99" t="str">
        <f>CONCATENATE(VLOOKUP(C29,Startlist!B:H,3,FALSE)," / ",VLOOKUP(C29,Startlist!B:H,4,FALSE))</f>
        <v>Joosep.Ralf Nōgene / Simo Koskinen</v>
      </c>
      <c r="F29" s="100" t="str">
        <f>VLOOKUP(C29,Startlist!B:F,5,FALSE)</f>
        <v>EST</v>
      </c>
      <c r="G29" s="99" t="str">
        <f>VLOOKUP(C29,Startlist!B:H,7,FALSE)</f>
        <v>Ford Fiesta Rally4</v>
      </c>
      <c r="H29" s="99" t="str">
        <f>VLOOKUP(C29,Startlist!B:H,6,FALSE)</f>
        <v>CKR ESTONIA</v>
      </c>
      <c r="I29" s="240" t="str">
        <f>IF(VLOOKUP(C29,Results!B:O,12,FALSE)="","Retired",VLOOKUP(C29,Results!B:O,12,FALSE))</f>
        <v> 7.50,3</v>
      </c>
    </row>
    <row r="30" spans="1:9" ht="15">
      <c r="A30" s="97">
        <f t="shared" si="0"/>
        <v>23</v>
      </c>
      <c r="B30" s="232">
        <f>COUNTIF($D$1:D29,D30)+1</f>
        <v>1</v>
      </c>
      <c r="C30" s="129">
        <v>58</v>
      </c>
      <c r="D30" s="98" t="str">
        <f>IF(VLOOKUP($C30,'Champ Classes'!$A:$F,2,FALSE)="","",VLOOKUP($C30,'Champ Classes'!$A:$F,2,FALSE))</f>
        <v>EMV7</v>
      </c>
      <c r="E30" s="99" t="str">
        <f>CONCATENATE(VLOOKUP(C30,Startlist!B:H,3,FALSE)," / ",VLOOKUP(C30,Startlist!B:H,4,FALSE))</f>
        <v>Keiro Orgus / Evelin Mitendorf</v>
      </c>
      <c r="F30" s="100" t="str">
        <f>VLOOKUP(C30,Startlist!B:F,5,FALSE)</f>
        <v>EST</v>
      </c>
      <c r="G30" s="99" t="str">
        <f>VLOOKUP(C30,Startlist!B:H,7,FALSE)</f>
        <v>Honda Civic Type-R</v>
      </c>
      <c r="H30" s="99" t="str">
        <f>VLOOKUP(C30,Startlist!B:H,6,FALSE)</f>
        <v>TIKKRI MOTORSPORT</v>
      </c>
      <c r="I30" s="240" t="str">
        <f>IF(VLOOKUP(C30,Results!B:O,12,FALSE)="","Retired",VLOOKUP(C30,Results!B:O,12,FALSE))</f>
        <v> 7.54,6</v>
      </c>
    </row>
    <row r="31" spans="1:9" ht="15">
      <c r="A31" s="97">
        <f t="shared" si="0"/>
        <v>24</v>
      </c>
      <c r="B31" s="232">
        <f>COUNTIF($D$1:D30,D31)+1</f>
        <v>2</v>
      </c>
      <c r="C31" s="129">
        <v>44</v>
      </c>
      <c r="D31" s="98" t="str">
        <f>IF(VLOOKUP($C31,'Champ Classes'!$A:$F,2,FALSE)="","",VLOOKUP($C31,'Champ Classes'!$A:$F,2,FALSE))</f>
        <v>EMV7</v>
      </c>
      <c r="E31" s="99" t="str">
        <f>CONCATENATE(VLOOKUP(C31,Startlist!B:H,3,FALSE)," / ",VLOOKUP(C31,Startlist!B:H,4,FALSE))</f>
        <v>David Sultanjants / Siim Oja</v>
      </c>
      <c r="F31" s="100" t="str">
        <f>VLOOKUP(C31,Startlist!B:F,5,FALSE)</f>
        <v>EST</v>
      </c>
      <c r="G31" s="99" t="str">
        <f>VLOOKUP(C31,Startlist!B:H,7,FALSE)</f>
        <v>Citroen DS3</v>
      </c>
      <c r="H31" s="99" t="str">
        <f>VLOOKUP(C31,Startlist!B:H,6,FALSE)</f>
        <v>MS RACING</v>
      </c>
      <c r="I31" s="240" t="str">
        <f>IF(VLOOKUP(C31,Results!B:O,12,FALSE)="","Retired",VLOOKUP(C31,Results!B:O,12,FALSE))</f>
        <v> 7.55,1</v>
      </c>
    </row>
    <row r="32" spans="1:9" ht="15">
      <c r="A32" s="97">
        <f t="shared" si="0"/>
        <v>25</v>
      </c>
      <c r="B32" s="232">
        <f>COUNTIF($D$1:D31,D32)+1</f>
        <v>1</v>
      </c>
      <c r="C32" s="129">
        <v>45</v>
      </c>
      <c r="D32" s="98" t="str">
        <f>IF(VLOOKUP($C32,'Champ Classes'!$A:$F,2,FALSE)="","",VLOOKUP($C32,'Champ Classes'!$A:$F,2,FALSE))</f>
        <v>EMV8</v>
      </c>
      <c r="E32" s="99" t="str">
        <f>CONCATENATE(VLOOKUP(C32,Startlist!B:H,3,FALSE)," / ",VLOOKUP(C32,Startlist!B:H,4,FALSE))</f>
        <v>Patrick Enok / Rauno Rohtmets</v>
      </c>
      <c r="F32" s="100" t="str">
        <f>VLOOKUP(C32,Startlist!B:F,5,FALSE)</f>
        <v>EST</v>
      </c>
      <c r="G32" s="99" t="str">
        <f>VLOOKUP(C32,Startlist!B:H,7,FALSE)</f>
        <v>Citroen C2 R2 MAX</v>
      </c>
      <c r="H32" s="99" t="str">
        <f>VLOOKUP(C32,Startlist!B:H,6,FALSE)</f>
        <v>CKR ESTONIA</v>
      </c>
      <c r="I32" s="240" t="str">
        <f>IF(VLOOKUP(C32,Results!B:O,12,FALSE)="","Retired",VLOOKUP(C32,Results!B:O,12,FALSE))</f>
        <v> 7.58,0</v>
      </c>
    </row>
    <row r="33" spans="1:9" ht="15">
      <c r="A33" s="97">
        <f t="shared" si="0"/>
        <v>26</v>
      </c>
      <c r="B33" s="232">
        <f>COUNTIF($D$1:D32,D33)+1</f>
        <v>5</v>
      </c>
      <c r="C33" s="129">
        <v>47</v>
      </c>
      <c r="D33" s="98" t="str">
        <f>IF(VLOOKUP($C33,'Champ Classes'!$A:$F,2,FALSE)="","",VLOOKUP($C33,'Champ Classes'!$A:$F,2,FALSE))</f>
        <v>EMV6</v>
      </c>
      <c r="E33" s="99" t="str">
        <f>CONCATENATE(VLOOKUP(C33,Startlist!B:H,3,FALSE)," / ",VLOOKUP(C33,Startlist!B:H,4,FALSE))</f>
        <v>Karl Jalakas / Janek Kundrats</v>
      </c>
      <c r="F33" s="100" t="str">
        <f>VLOOKUP(C33,Startlist!B:F,5,FALSE)</f>
        <v>EST</v>
      </c>
      <c r="G33" s="99" t="str">
        <f>VLOOKUP(C33,Startlist!B:H,7,FALSE)</f>
        <v>BMW 330I</v>
      </c>
      <c r="H33" s="99" t="str">
        <f>VLOOKUP(C33,Startlist!B:H,6,FALSE)</f>
        <v>PIHTLA RT</v>
      </c>
      <c r="I33" s="240" t="str">
        <f>IF(VLOOKUP(C33,Results!B:O,12,FALSE)="","Retired",VLOOKUP(C33,Results!B:O,12,FALSE))</f>
        <v> 8.07,5</v>
      </c>
    </row>
    <row r="34" spans="1:9" ht="15">
      <c r="A34" s="97">
        <f t="shared" si="0"/>
        <v>27</v>
      </c>
      <c r="B34" s="232">
        <f>COUNTIF($D$1:D33,D34)+1</f>
        <v>6</v>
      </c>
      <c r="C34" s="129">
        <v>62</v>
      </c>
      <c r="D34" s="98" t="str">
        <f>IF(VLOOKUP($C34,'Champ Classes'!$A:$F,2,FALSE)="","",VLOOKUP($C34,'Champ Classes'!$A:$F,2,FALSE))</f>
        <v>EMV6</v>
      </c>
      <c r="E34" s="99" t="str">
        <f>CONCATENATE(VLOOKUP(C34,Startlist!B:H,3,FALSE)," / ",VLOOKUP(C34,Startlist!B:H,4,FALSE))</f>
        <v>Tarmo Lee / Tōnu Nōmmik</v>
      </c>
      <c r="F34" s="100" t="str">
        <f>VLOOKUP(C34,Startlist!B:F,5,FALSE)</f>
        <v>EST</v>
      </c>
      <c r="G34" s="99" t="str">
        <f>VLOOKUP(C34,Startlist!B:H,7,FALSE)</f>
        <v>BMW E30</v>
      </c>
      <c r="H34" s="99" t="str">
        <f>VLOOKUP(C34,Startlist!B:H,6,FALSE)</f>
        <v>JUURU TEHNIKAKLUBI</v>
      </c>
      <c r="I34" s="240" t="str">
        <f>IF(VLOOKUP(C34,Results!B:O,12,FALSE)="","Retired",VLOOKUP(C34,Results!B:O,12,FALSE))</f>
        <v> 8.08,1</v>
      </c>
    </row>
    <row r="35" spans="1:9" ht="15">
      <c r="A35" s="97">
        <f t="shared" si="0"/>
        <v>28</v>
      </c>
      <c r="B35" s="232">
        <f>COUNTIF($D$1:D34,D35)+1</f>
        <v>3</v>
      </c>
      <c r="C35" s="129">
        <v>72</v>
      </c>
      <c r="D35" s="98" t="str">
        <f>IF(VLOOKUP($C35,'Champ Classes'!$A:$F,2,FALSE)="","",VLOOKUP($C35,'Champ Classes'!$A:$F,2,FALSE))</f>
        <v>EMV7</v>
      </c>
      <c r="E35" s="99" t="str">
        <f>CONCATENATE(VLOOKUP(C35,Startlist!B:H,3,FALSE)," / ",VLOOKUP(C35,Startlist!B:H,4,FALSE))</f>
        <v>Robert Kikkatalo / Robin Mark</v>
      </c>
      <c r="F35" s="100" t="str">
        <f>VLOOKUP(C35,Startlist!B:F,5,FALSE)</f>
        <v>EST</v>
      </c>
      <c r="G35" s="99" t="str">
        <f>VLOOKUP(C35,Startlist!B:H,7,FALSE)</f>
        <v>Opel Astra</v>
      </c>
      <c r="H35" s="99" t="str">
        <f>VLOOKUP(C35,Startlist!B:H,6,FALSE)</f>
        <v>A1M MOTORSPORT</v>
      </c>
      <c r="I35" s="240" t="str">
        <f>IF(VLOOKUP(C35,Results!B:O,12,FALSE)="","Retired",VLOOKUP(C35,Results!B:O,12,FALSE))</f>
        <v> 8.13,1</v>
      </c>
    </row>
    <row r="36" spans="1:9" ht="15">
      <c r="A36" s="97">
        <f t="shared" si="0"/>
        <v>29</v>
      </c>
      <c r="B36" s="232">
        <f>COUNTIF($D$1:D35,D36)+1</f>
        <v>2</v>
      </c>
      <c r="C36" s="129">
        <v>53</v>
      </c>
      <c r="D36" s="98" t="str">
        <f>IF(VLOOKUP($C36,'Champ Classes'!$A:$F,2,FALSE)="","",VLOOKUP($C36,'Champ Classes'!$A:$F,2,FALSE))</f>
        <v>EMV8</v>
      </c>
      <c r="E36" s="99" t="str">
        <f>CONCATENATE(VLOOKUP(C36,Startlist!B:H,3,FALSE)," / ",VLOOKUP(C36,Startlist!B:H,4,FALSE))</f>
        <v>Kermo Laus / Alain Sivous</v>
      </c>
      <c r="F36" s="100" t="str">
        <f>VLOOKUP(C36,Startlist!B:F,5,FALSE)</f>
        <v>EST</v>
      </c>
      <c r="G36" s="99" t="str">
        <f>VLOOKUP(C36,Startlist!B:H,7,FALSE)</f>
        <v>Nissan Sunny</v>
      </c>
      <c r="H36" s="99" t="str">
        <f>VLOOKUP(C36,Startlist!B:H,6,FALSE)</f>
        <v>PIHTLA RT</v>
      </c>
      <c r="I36" s="240" t="str">
        <f>IF(VLOOKUP(C36,Results!B:O,12,FALSE)="","Retired",VLOOKUP(C36,Results!B:O,12,FALSE))</f>
        <v> 8.14,3</v>
      </c>
    </row>
    <row r="37" spans="1:9" ht="15">
      <c r="A37" s="97">
        <f t="shared" si="0"/>
        <v>30</v>
      </c>
      <c r="B37" s="232">
        <f>COUNTIF($D$1:D36,D37)+1</f>
        <v>7</v>
      </c>
      <c r="C37" s="129">
        <v>64</v>
      </c>
      <c r="D37" s="98" t="str">
        <f>IF(VLOOKUP($C37,'Champ Classes'!$A:$F,2,FALSE)="","",VLOOKUP($C37,'Champ Classes'!$A:$F,2,FALSE))</f>
        <v>EMV6</v>
      </c>
      <c r="E37" s="99" t="str">
        <f>CONCATENATE(VLOOKUP(C37,Startlist!B:H,3,FALSE)," / ",VLOOKUP(C37,Startlist!B:H,4,FALSE))</f>
        <v>Kristen Volkov / Mirko Kaunis</v>
      </c>
      <c r="F37" s="100" t="str">
        <f>VLOOKUP(C37,Startlist!B:F,5,FALSE)</f>
        <v>EST</v>
      </c>
      <c r="G37" s="99" t="str">
        <f>VLOOKUP(C37,Startlist!B:H,7,FALSE)</f>
        <v>BMW M3</v>
      </c>
      <c r="H37" s="99" t="str">
        <f>VLOOKUP(C37,Startlist!B:H,6,FALSE)</f>
        <v>G.M. RACING</v>
      </c>
      <c r="I37" s="240" t="str">
        <f>IF(VLOOKUP(C37,Results!B:O,12,FALSE)="","Retired",VLOOKUP(C37,Results!B:O,12,FALSE))</f>
        <v> 8.16,2</v>
      </c>
    </row>
    <row r="38" spans="1:9" ht="15">
      <c r="A38" s="97">
        <f t="shared" si="0"/>
        <v>31</v>
      </c>
      <c r="B38" s="232">
        <f>COUNTIF($D$1:D37,D38)+1</f>
        <v>4</v>
      </c>
      <c r="C38" s="129">
        <v>78</v>
      </c>
      <c r="D38" s="98" t="str">
        <f>IF(VLOOKUP($C38,'Champ Classes'!$A:$F,2,FALSE)="","",VLOOKUP($C38,'Champ Classes'!$A:$F,2,FALSE))</f>
        <v>EMV7</v>
      </c>
      <c r="E38" s="99" t="str">
        <f>CONCATENATE(VLOOKUP(C38,Startlist!B:H,3,FALSE)," / ",VLOOKUP(C38,Startlist!B:H,4,FALSE))</f>
        <v>Urmo Luts / Lauri Luts</v>
      </c>
      <c r="F38" s="100" t="str">
        <f>VLOOKUP(C38,Startlist!B:F,5,FALSE)</f>
        <v>EST</v>
      </c>
      <c r="G38" s="99" t="str">
        <f>VLOOKUP(C38,Startlist!B:H,7,FALSE)</f>
        <v>VW Golf 2</v>
      </c>
      <c r="H38" s="99" t="str">
        <f>VLOOKUP(C38,Startlist!B:H,6,FALSE)</f>
        <v>KAUR MOTORSPORT</v>
      </c>
      <c r="I38" s="240" t="str">
        <f>IF(VLOOKUP(C38,Results!B:O,12,FALSE)="","Retired",VLOOKUP(C38,Results!B:O,12,FALSE))</f>
        <v> 8.16,4</v>
      </c>
    </row>
    <row r="39" spans="1:9" ht="15">
      <c r="A39" s="97">
        <f t="shared" si="0"/>
        <v>32</v>
      </c>
      <c r="B39" s="232">
        <f>COUNTIF($D$1:D38,D39)+1</f>
        <v>3</v>
      </c>
      <c r="C39" s="129">
        <v>56</v>
      </c>
      <c r="D39" s="98" t="str">
        <f>IF(VLOOKUP($C39,'Champ Classes'!$A:$F,2,FALSE)="","",VLOOKUP($C39,'Champ Classes'!$A:$F,2,FALSE))</f>
        <v>EMV8</v>
      </c>
      <c r="E39" s="99" t="str">
        <f>CONCATENATE(VLOOKUP(C39,Startlist!B:H,3,FALSE)," / ",VLOOKUP(C39,Startlist!B:H,4,FALSE))</f>
        <v>Madis Moor / Taavi Udevald</v>
      </c>
      <c r="F39" s="100" t="str">
        <f>VLOOKUP(C39,Startlist!B:F,5,FALSE)</f>
        <v>EST</v>
      </c>
      <c r="G39" s="99" t="str">
        <f>VLOOKUP(C39,Startlist!B:H,7,FALSE)</f>
        <v>Toyota Starlet</v>
      </c>
      <c r="H39" s="99" t="str">
        <f>VLOOKUP(C39,Startlist!B:H,6,FALSE)</f>
        <v>TIKKRI MOTORSPORT</v>
      </c>
      <c r="I39" s="240" t="str">
        <f>IF(VLOOKUP(C39,Results!B:O,12,FALSE)="","Retired",VLOOKUP(C39,Results!B:O,12,FALSE))</f>
        <v> 8.20,5</v>
      </c>
    </row>
    <row r="40" spans="1:9" ht="15">
      <c r="A40" s="97">
        <f t="shared" si="0"/>
        <v>33</v>
      </c>
      <c r="B40" s="232">
        <f>COUNTIF($D$1:D39,D40)+1</f>
        <v>4</v>
      </c>
      <c r="C40" s="129">
        <v>63</v>
      </c>
      <c r="D40" s="98" t="str">
        <f>IF(VLOOKUP($C40,'Champ Classes'!$A:$F,2,FALSE)="","",VLOOKUP($C40,'Champ Classes'!$A:$F,2,FALSE))</f>
        <v>EMV8</v>
      </c>
      <c r="E40" s="99" t="str">
        <f>CONCATENATE(VLOOKUP(C40,Startlist!B:H,3,FALSE)," / ",VLOOKUP(C40,Startlist!B:H,4,FALSE))</f>
        <v>Karl-Kenneth Neuhaus / Inga Reimal</v>
      </c>
      <c r="F40" s="100" t="str">
        <f>VLOOKUP(C40,Startlist!B:F,5,FALSE)</f>
        <v>EST</v>
      </c>
      <c r="G40" s="99" t="str">
        <f>VLOOKUP(C40,Startlist!B:H,7,FALSE)</f>
        <v>Honda Civic</v>
      </c>
      <c r="H40" s="99" t="str">
        <f>VLOOKUP(C40,Startlist!B:H,6,FALSE)</f>
        <v>THULE MOTORSPORT</v>
      </c>
      <c r="I40" s="240" t="str">
        <f>IF(VLOOKUP(C40,Results!B:O,12,FALSE)="","Retired",VLOOKUP(C40,Results!B:O,12,FALSE))</f>
        <v> 8.23,4</v>
      </c>
    </row>
    <row r="41" spans="1:9" ht="15">
      <c r="A41" s="97">
        <f t="shared" si="0"/>
        <v>34</v>
      </c>
      <c r="B41" s="232">
        <f>COUNTIF($D$1:D40,D41)+1</f>
        <v>8</v>
      </c>
      <c r="C41" s="129">
        <v>73</v>
      </c>
      <c r="D41" s="98" t="str">
        <f>IF(VLOOKUP($C41,'Champ Classes'!$A:$F,2,FALSE)="","",VLOOKUP($C41,'Champ Classes'!$A:$F,2,FALSE))</f>
        <v>EMV6</v>
      </c>
      <c r="E41" s="99" t="str">
        <f>CONCATENATE(VLOOKUP(C41,Startlist!B:H,3,FALSE)," / ",VLOOKUP(C41,Startlist!B:H,4,FALSE))</f>
        <v>Sigmar Tammemägi / Arno Kuus</v>
      </c>
      <c r="F41" s="100" t="str">
        <f>VLOOKUP(C41,Startlist!B:F,5,FALSE)</f>
        <v>EST</v>
      </c>
      <c r="G41" s="99" t="str">
        <f>VLOOKUP(C41,Startlist!B:H,7,FALSE)</f>
        <v>BMW Compact</v>
      </c>
      <c r="H41" s="99" t="str">
        <f>VLOOKUP(C41,Startlist!B:H,6,FALSE)</f>
        <v>KAUR MOTORSPORT</v>
      </c>
      <c r="I41" s="240" t="str">
        <f>IF(VLOOKUP(C41,Results!B:O,12,FALSE)="","Retired",VLOOKUP(C41,Results!B:O,12,FALSE))</f>
        <v> 8.23,4</v>
      </c>
    </row>
    <row r="42" spans="1:9" ht="15">
      <c r="A42" s="97">
        <f t="shared" si="0"/>
        <v>35</v>
      </c>
      <c r="B42" s="232">
        <f>COUNTIF($D$1:D41,D42)+1</f>
        <v>5</v>
      </c>
      <c r="C42" s="129">
        <v>54</v>
      </c>
      <c r="D42" s="98" t="str">
        <f>IF(VLOOKUP($C42,'Champ Classes'!$A:$F,2,FALSE)="","",VLOOKUP($C42,'Champ Classes'!$A:$F,2,FALSE))</f>
        <v>EMV7</v>
      </c>
      <c r="E42" s="99" t="str">
        <f>CONCATENATE(VLOOKUP(C42,Startlist!B:H,3,FALSE)," / ",VLOOKUP(C42,Startlist!B:H,4,FALSE))</f>
        <v>Mark-Egert Tiits / Aleks Lesk</v>
      </c>
      <c r="F42" s="100" t="str">
        <f>VLOOKUP(C42,Startlist!B:F,5,FALSE)</f>
        <v>EST</v>
      </c>
      <c r="G42" s="99" t="str">
        <f>VLOOKUP(C42,Startlist!B:H,7,FALSE)</f>
        <v>VW Golf 2</v>
      </c>
      <c r="H42" s="99" t="str">
        <f>VLOOKUP(C42,Startlist!B:H,6,FALSE)</f>
        <v>TIITS RACING TEAM</v>
      </c>
      <c r="I42" s="240" t="str">
        <f>IF(VLOOKUP(C42,Results!B:O,12,FALSE)="","Retired",VLOOKUP(C42,Results!B:O,12,FALSE))</f>
        <v> 8.24,8</v>
      </c>
    </row>
    <row r="43" spans="1:9" ht="15">
      <c r="A43" s="97">
        <f t="shared" si="0"/>
        <v>36</v>
      </c>
      <c r="B43" s="232">
        <f>COUNTIF($D$1:D42,D43)+1</f>
        <v>6</v>
      </c>
      <c r="C43" s="129">
        <v>55</v>
      </c>
      <c r="D43" s="98" t="str">
        <f>IF(VLOOKUP($C43,'Champ Classes'!$A:$F,2,FALSE)="","",VLOOKUP($C43,'Champ Classes'!$A:$F,2,FALSE))</f>
        <v>EMV7</v>
      </c>
      <c r="E43" s="99" t="str">
        <f>CONCATENATE(VLOOKUP(C43,Startlist!B:H,3,FALSE)," / ",VLOOKUP(C43,Startlist!B:H,4,FALSE))</f>
        <v>Sören Sisas / Ken Hahn</v>
      </c>
      <c r="F43" s="100" t="str">
        <f>VLOOKUP(C43,Startlist!B:F,5,FALSE)</f>
        <v>EST</v>
      </c>
      <c r="G43" s="99" t="str">
        <f>VLOOKUP(C43,Startlist!B:H,7,FALSE)</f>
        <v>Volkswagen Golf 2</v>
      </c>
      <c r="H43" s="99" t="str">
        <f>VLOOKUP(C43,Startlist!B:H,6,FALSE)</f>
        <v>MÄRJAMAA RALLY TEAM</v>
      </c>
      <c r="I43" s="240" t="str">
        <f>IF(VLOOKUP(C43,Results!B:O,12,FALSE)="","Retired",VLOOKUP(C43,Results!B:O,12,FALSE))</f>
        <v> 8.26,9</v>
      </c>
    </row>
    <row r="44" spans="1:9" ht="15">
      <c r="A44" s="97">
        <f t="shared" si="0"/>
        <v>37</v>
      </c>
      <c r="B44" s="232">
        <f>COUNTIF($D$1:D43,D44)+1</f>
        <v>7</v>
      </c>
      <c r="C44" s="129">
        <v>60</v>
      </c>
      <c r="D44" s="98" t="str">
        <f>IF(VLOOKUP($C44,'Champ Classes'!$A:$F,2,FALSE)="","",VLOOKUP($C44,'Champ Classes'!$A:$F,2,FALSE))</f>
        <v>EMV7</v>
      </c>
      <c r="E44" s="99" t="str">
        <f>CONCATENATE(VLOOKUP(C44,Startlist!B:H,3,FALSE)," / ",VLOOKUP(C44,Startlist!B:H,4,FALSE))</f>
        <v>Joonas Palmisto / Marko Randma</v>
      </c>
      <c r="F44" s="100" t="str">
        <f>VLOOKUP(C44,Startlist!B:F,5,FALSE)</f>
        <v>EST</v>
      </c>
      <c r="G44" s="99" t="str">
        <f>VLOOKUP(C44,Startlist!B:H,7,FALSE)</f>
        <v>VW Golf 2</v>
      </c>
      <c r="H44" s="99" t="str">
        <f>VLOOKUP(C44,Startlist!B:H,6,FALSE)</f>
        <v>TIKKRI MOTORSPORT</v>
      </c>
      <c r="I44" s="240" t="str">
        <f>IF(VLOOKUP(C44,Results!B:O,12,FALSE)="","Retired",VLOOKUP(C44,Results!B:O,12,FALSE))</f>
        <v> 8.26,9</v>
      </c>
    </row>
    <row r="45" spans="1:9" ht="15">
      <c r="A45" s="97">
        <f t="shared" si="0"/>
        <v>38</v>
      </c>
      <c r="B45" s="232">
        <f>COUNTIF($D$1:D44,D45)+1</f>
        <v>8</v>
      </c>
      <c r="C45" s="129">
        <v>57</v>
      </c>
      <c r="D45" s="98" t="str">
        <f>IF(VLOOKUP($C45,'Champ Classes'!$A:$F,2,FALSE)="","",VLOOKUP($C45,'Champ Classes'!$A:$F,2,FALSE))</f>
        <v>EMV7</v>
      </c>
      <c r="E45" s="99" t="str">
        <f>CONCATENATE(VLOOKUP(C45,Startlist!B:H,3,FALSE)," / ",VLOOKUP(C45,Startlist!B:H,4,FALSE))</f>
        <v>Koit Repnau / Hannes Hannus</v>
      </c>
      <c r="F45" s="100" t="str">
        <f>VLOOKUP(C45,Startlist!B:F,5,FALSE)</f>
        <v>EST</v>
      </c>
      <c r="G45" s="99" t="str">
        <f>VLOOKUP(C45,Startlist!B:H,7,FALSE)</f>
        <v>Honda Civic Type-R</v>
      </c>
      <c r="H45" s="99" t="str">
        <f>VLOOKUP(C45,Startlist!B:H,6,FALSE)</f>
        <v>CUEKS RACING</v>
      </c>
      <c r="I45" s="240" t="str">
        <f>IF(VLOOKUP(C45,Results!B:O,12,FALSE)="","Retired",VLOOKUP(C45,Results!B:O,12,FALSE))</f>
        <v> 8.28,6</v>
      </c>
    </row>
    <row r="46" spans="1:9" ht="15">
      <c r="A46" s="97">
        <f t="shared" si="0"/>
        <v>39</v>
      </c>
      <c r="B46" s="232">
        <f>COUNTIF($D$1:D45,D46)+1</f>
        <v>9</v>
      </c>
      <c r="C46" s="129">
        <v>66</v>
      </c>
      <c r="D46" s="98" t="str">
        <f>IF(VLOOKUP($C46,'Champ Classes'!$A:$F,2,FALSE)="","",VLOOKUP($C46,'Champ Classes'!$A:$F,2,FALSE))</f>
        <v>EMV7</v>
      </c>
      <c r="E46" s="99" t="str">
        <f>CONCATENATE(VLOOKUP(C46,Startlist!B:H,3,FALSE)," / ",VLOOKUP(C46,Startlist!B:H,4,FALSE))</f>
        <v>Olavi Paju / Martin Kuris</v>
      </c>
      <c r="F46" s="100" t="str">
        <f>VLOOKUP(C46,Startlist!B:F,5,FALSE)</f>
        <v>EST</v>
      </c>
      <c r="G46" s="99" t="str">
        <f>VLOOKUP(C46,Startlist!B:H,7,FALSE)</f>
        <v>Renault Clio</v>
      </c>
      <c r="H46" s="99" t="str">
        <f>VLOOKUP(C46,Startlist!B:H,6,FALSE)</f>
        <v>SAR-TECH MOTORSPORT</v>
      </c>
      <c r="I46" s="240" t="str">
        <f>IF(VLOOKUP(C46,Results!B:O,12,FALSE)="","Retired",VLOOKUP(C46,Results!B:O,12,FALSE))</f>
        <v> 8.32,8</v>
      </c>
    </row>
    <row r="47" spans="1:9" ht="15">
      <c r="A47" s="97">
        <f t="shared" si="0"/>
        <v>40</v>
      </c>
      <c r="B47" s="232">
        <f>COUNTIF($D$1:D46,D47)+1</f>
        <v>9</v>
      </c>
      <c r="C47" s="129">
        <v>61</v>
      </c>
      <c r="D47" s="98" t="str">
        <f>IF(VLOOKUP($C47,'Champ Classes'!$A:$F,2,FALSE)="","",VLOOKUP($C47,'Champ Classes'!$A:$F,2,FALSE))</f>
        <v>EMV6</v>
      </c>
      <c r="E47" s="99" t="str">
        <f>CONCATENATE(VLOOKUP(C47,Startlist!B:H,3,FALSE)," / ",VLOOKUP(C47,Startlist!B:H,4,FALSE))</f>
        <v>Rünno Ubinhain / Kaido Oru</v>
      </c>
      <c r="F47" s="100" t="str">
        <f>VLOOKUP(C47,Startlist!B:F,5,FALSE)</f>
        <v>EST</v>
      </c>
      <c r="G47" s="99" t="str">
        <f>VLOOKUP(C47,Startlist!B:H,7,FALSE)</f>
        <v>BMW 325 Diisel</v>
      </c>
      <c r="H47" s="99" t="str">
        <f>VLOOKUP(C47,Startlist!B:H,6,FALSE)</f>
        <v>KUPATAMA MOTORSPORT</v>
      </c>
      <c r="I47" s="240" t="str">
        <f>IF(VLOOKUP(C47,Results!B:O,12,FALSE)="","Retired",VLOOKUP(C47,Results!B:O,12,FALSE))</f>
        <v> 8.33,6</v>
      </c>
    </row>
    <row r="48" spans="1:9" ht="15">
      <c r="A48" s="97">
        <f t="shared" si="0"/>
        <v>41</v>
      </c>
      <c r="B48" s="232">
        <f>COUNTIF($D$1:D47,D48)+1</f>
        <v>10</v>
      </c>
      <c r="C48" s="129">
        <v>79</v>
      </c>
      <c r="D48" s="98" t="str">
        <f>IF(VLOOKUP($C48,'Champ Classes'!$A:$F,2,FALSE)="","",VLOOKUP($C48,'Champ Classes'!$A:$F,2,FALSE))</f>
        <v>EMV7</v>
      </c>
      <c r="E48" s="99" t="str">
        <f>CONCATENATE(VLOOKUP(C48,Startlist!B:H,3,FALSE)," / ",VLOOKUP(C48,Startlist!B:H,4,FALSE))</f>
        <v>Lauri Nurm / Moonika Saarestik</v>
      </c>
      <c r="F48" s="100" t="str">
        <f>VLOOKUP(C48,Startlist!B:F,5,FALSE)</f>
        <v>EST</v>
      </c>
      <c r="G48" s="99" t="str">
        <f>VLOOKUP(C48,Startlist!B:H,7,FALSE)</f>
        <v>Vaz 2101</v>
      </c>
      <c r="H48" s="99" t="str">
        <f>VLOOKUP(C48,Startlist!B:H,6,FALSE)</f>
        <v>MILREM MOTORSPORT</v>
      </c>
      <c r="I48" s="240" t="str">
        <f>IF(VLOOKUP(C48,Results!B:O,12,FALSE)="","Retired",VLOOKUP(C48,Results!B:O,12,FALSE))</f>
        <v> 8.52,3</v>
      </c>
    </row>
    <row r="49" spans="1:9" ht="15">
      <c r="A49" s="97">
        <f t="shared" si="0"/>
        <v>42</v>
      </c>
      <c r="B49" s="232">
        <f>COUNTIF($D$1:D48,D49)+1</f>
        <v>11</v>
      </c>
      <c r="C49" s="129">
        <v>81</v>
      </c>
      <c r="D49" s="98" t="str">
        <f>IF(VLOOKUP($C49,'Champ Classes'!$A:$F,2,FALSE)="","",VLOOKUP($C49,'Champ Classes'!$A:$F,2,FALSE))</f>
        <v>EMV7</v>
      </c>
      <c r="E49" s="99" t="str">
        <f>CONCATENATE(VLOOKUP(C49,Startlist!B:H,3,FALSE)," / ",VLOOKUP(C49,Startlist!B:H,4,FALSE))</f>
        <v>Risto Raie / Maido Külmallik</v>
      </c>
      <c r="F49" s="100" t="str">
        <f>VLOOKUP(C49,Startlist!B:F,5,FALSE)</f>
        <v>EST</v>
      </c>
      <c r="G49" s="99" t="str">
        <f>VLOOKUP(C49,Startlist!B:H,7,FALSE)</f>
        <v>Lada 2107</v>
      </c>
      <c r="H49" s="99" t="str">
        <f>VLOOKUP(C49,Startlist!B:H,6,FALSE)</f>
        <v>KAUR MOTORSPORT</v>
      </c>
      <c r="I49" s="240" t="str">
        <f>IF(VLOOKUP(C49,Results!B:O,12,FALSE)="","Retired",VLOOKUP(C49,Results!B:O,12,FALSE))</f>
        <v> 9.00,2</v>
      </c>
    </row>
    <row r="50" spans="1:9" ht="15">
      <c r="A50" s="97">
        <f t="shared" si="0"/>
        <v>43</v>
      </c>
      <c r="B50" s="232">
        <f>COUNTIF($D$1:D49,D50)+1</f>
        <v>12</v>
      </c>
      <c r="C50" s="129">
        <v>82</v>
      </c>
      <c r="D50" s="98" t="str">
        <f>IF(VLOOKUP($C50,'Champ Classes'!$A:$F,2,FALSE)="","",VLOOKUP($C50,'Champ Classes'!$A:$F,2,FALSE))</f>
        <v>EMV7</v>
      </c>
      <c r="E50" s="99" t="str">
        <f>CONCATENATE(VLOOKUP(C50,Startlist!B:H,3,FALSE)," / ",VLOOKUP(C50,Startlist!B:H,4,FALSE))</f>
        <v>Märtin Liivoja / Stein Karu</v>
      </c>
      <c r="F50" s="100" t="str">
        <f>VLOOKUP(C50,Startlist!B:F,5,FALSE)</f>
        <v>EST</v>
      </c>
      <c r="G50" s="99" t="str">
        <f>VLOOKUP(C50,Startlist!B:H,7,FALSE)</f>
        <v>Nissan Almera GTI Diisel</v>
      </c>
      <c r="H50" s="99" t="str">
        <f>VLOOKUP(C50,Startlist!B:H,6,FALSE)</f>
        <v>KUPATAMA MOTORSPORT</v>
      </c>
      <c r="I50" s="240" t="str">
        <f>IF(VLOOKUP(C50,Results!B:O,12,FALSE)="","Retired",VLOOKUP(C50,Results!B:O,12,FALSE))</f>
        <v> 9.00,7</v>
      </c>
    </row>
    <row r="51" spans="1:9" ht="15">
      <c r="A51" s="97">
        <f t="shared" si="0"/>
        <v>44</v>
      </c>
      <c r="B51" s="232">
        <f>COUNTIF($D$1:D50,D51)+1</f>
        <v>4</v>
      </c>
      <c r="C51" s="129">
        <v>26</v>
      </c>
      <c r="D51" s="98" t="str">
        <f>IF(VLOOKUP($C51,'Champ Classes'!$A:$F,2,FALSE)="","",VLOOKUP($C51,'Champ Classes'!$A:$F,2,FALSE))</f>
        <v>EMV4</v>
      </c>
      <c r="E51" s="99" t="str">
        <f>CONCATENATE(VLOOKUP(C51,Startlist!B:H,3,FALSE)," / ",VLOOKUP(C51,Startlist!B:H,4,FALSE))</f>
        <v>Kevin Reimann Saraiva / Nelson Ramos</v>
      </c>
      <c r="F51" s="100" t="str">
        <f>VLOOKUP(C51,Startlist!B:F,5,FALSE)</f>
        <v>EST / PRT</v>
      </c>
      <c r="G51" s="99" t="str">
        <f>VLOOKUP(C51,Startlist!B:H,7,FALSE)</f>
        <v>Ford Fiesta R2</v>
      </c>
      <c r="H51" s="99" t="str">
        <f>VLOOKUP(C51,Startlist!B:H,6,FALSE)</f>
        <v>KEVIN REIMANN SARAIVA</v>
      </c>
      <c r="I51" s="240" t="str">
        <f>IF(VLOOKUP(C51,Results!B:O,12,FALSE)="","Retired",VLOOKUP(C51,Results!B:O,12,FALSE))</f>
        <v> 9.13,9</v>
      </c>
    </row>
    <row r="52" spans="1:9" ht="15">
      <c r="A52" s="97">
        <f t="shared" si="0"/>
        <v>45</v>
      </c>
      <c r="B52" s="232">
        <f>COUNTIF($D$1:D51,D52)+1</f>
        <v>1</v>
      </c>
      <c r="C52" s="129">
        <v>86</v>
      </c>
      <c r="D52" s="98" t="str">
        <f>IF(VLOOKUP($C52,'Champ Classes'!$A:$F,2,FALSE)="","",VLOOKUP($C52,'Champ Classes'!$A:$F,2,FALSE))</f>
        <v>EMV9</v>
      </c>
      <c r="E52" s="99" t="str">
        <f>CONCATENATE(VLOOKUP(C52,Startlist!B:H,3,FALSE)," / ",VLOOKUP(C52,Startlist!B:H,4,FALSE))</f>
        <v>Rainer Tuberik / Allar Heina</v>
      </c>
      <c r="F52" s="100" t="str">
        <f>VLOOKUP(C52,Startlist!B:F,5,FALSE)</f>
        <v>EST</v>
      </c>
      <c r="G52" s="99" t="str">
        <f>VLOOKUP(C52,Startlist!B:H,7,FALSE)</f>
        <v>Gaz 51</v>
      </c>
      <c r="H52" s="99" t="str">
        <f>VLOOKUP(C52,Startlist!B:H,6,FALSE)</f>
        <v>JUURU TEHNIKAKLUBI</v>
      </c>
      <c r="I52" s="240" t="str">
        <f>IF(VLOOKUP(C52,Results!B:O,12,FALSE)="","Retired",VLOOKUP(C52,Results!B:O,12,FALSE))</f>
        <v> 9.30,2</v>
      </c>
    </row>
    <row r="53" spans="1:9" ht="15">
      <c r="A53" s="97">
        <f t="shared" si="0"/>
        <v>46</v>
      </c>
      <c r="B53" s="232">
        <f>COUNTIF($D$1:D52,D53)+1</f>
        <v>2</v>
      </c>
      <c r="C53" s="129">
        <v>88</v>
      </c>
      <c r="D53" s="98" t="str">
        <f>IF(VLOOKUP($C53,'Champ Classes'!$A:$F,2,FALSE)="","",VLOOKUP($C53,'Champ Classes'!$A:$F,2,FALSE))</f>
        <v>EMV9</v>
      </c>
      <c r="E53" s="99" t="str">
        <f>CONCATENATE(VLOOKUP(C53,Startlist!B:H,3,FALSE)," / ",VLOOKUP(C53,Startlist!B:H,4,FALSE))</f>
        <v>Martin Kio / Jüri Lohk</v>
      </c>
      <c r="F53" s="100" t="str">
        <f>VLOOKUP(C53,Startlist!B:F,5,FALSE)</f>
        <v>EST</v>
      </c>
      <c r="G53" s="99" t="str">
        <f>VLOOKUP(C53,Startlist!B:H,7,FALSE)</f>
        <v>Gaz 51</v>
      </c>
      <c r="H53" s="99" t="str">
        <f>VLOOKUP(C53,Startlist!B:H,6,FALSE)</f>
        <v>SK VILLU</v>
      </c>
      <c r="I53" s="240" t="str">
        <f>IF(VLOOKUP(C53,Results!B:O,12,FALSE)="","Retired",VLOOKUP(C53,Results!B:O,12,FALSE))</f>
        <v> 9.30,2</v>
      </c>
    </row>
    <row r="54" spans="1:9" ht="15">
      <c r="A54" s="97">
        <f t="shared" si="0"/>
        <v>47</v>
      </c>
      <c r="B54" s="232">
        <f>COUNTIF($D$1:D53,D54)+1</f>
        <v>3</v>
      </c>
      <c r="C54" s="129">
        <v>92</v>
      </c>
      <c r="D54" s="98" t="str">
        <f>IF(VLOOKUP($C54,'Champ Classes'!$A:$F,2,FALSE)="","",VLOOKUP($C54,'Champ Classes'!$A:$F,2,FALSE))</f>
        <v>EMV9</v>
      </c>
      <c r="E54" s="99" t="str">
        <f>CONCATENATE(VLOOKUP(C54,Startlist!B:H,3,FALSE)," / ",VLOOKUP(C54,Startlist!B:H,4,FALSE))</f>
        <v>Illimar Hirsnik / Allan Birjukov</v>
      </c>
      <c r="F54" s="100" t="str">
        <f>VLOOKUP(C54,Startlist!B:F,5,FALSE)</f>
        <v>EST</v>
      </c>
      <c r="G54" s="99" t="str">
        <f>VLOOKUP(C54,Startlist!B:H,7,FALSE)</f>
        <v>Gaz 51</v>
      </c>
      <c r="H54" s="99" t="str">
        <f>VLOOKUP(C54,Startlist!B:H,6,FALSE)</f>
        <v>A1M MOTORSPORT</v>
      </c>
      <c r="I54" s="240" t="str">
        <f>IF(VLOOKUP(C54,Results!B:O,12,FALSE)="","Retired",VLOOKUP(C54,Results!B:O,12,FALSE))</f>
        <v> 9.30,2</v>
      </c>
    </row>
    <row r="55" spans="1:9" ht="15">
      <c r="A55" s="97">
        <f t="shared" si="0"/>
        <v>48</v>
      </c>
      <c r="B55" s="232">
        <f>COUNTIF($D$1:D54,D55)+1</f>
        <v>4</v>
      </c>
      <c r="C55" s="129">
        <v>95</v>
      </c>
      <c r="D55" s="98" t="str">
        <f>IF(VLOOKUP($C55,'Champ Classes'!$A:$F,2,FALSE)="","",VLOOKUP($C55,'Champ Classes'!$A:$F,2,FALSE))</f>
        <v>EMV9</v>
      </c>
      <c r="E55" s="99" t="str">
        <f>CONCATENATE(VLOOKUP(C55,Startlist!B:H,3,FALSE)," / ",VLOOKUP(C55,Startlist!B:H,4,FALSE))</f>
        <v>Neimo Nurmet / Indrek Sepp</v>
      </c>
      <c r="F55" s="100" t="str">
        <f>VLOOKUP(C55,Startlist!B:F,5,FALSE)</f>
        <v>EST</v>
      </c>
      <c r="G55" s="99" t="str">
        <f>VLOOKUP(C55,Startlist!B:H,7,FALSE)</f>
        <v>Gaz 51A</v>
      </c>
      <c r="H55" s="99" t="str">
        <f>VLOOKUP(C55,Startlist!B:H,6,FALSE)</f>
        <v>MÄRJAMAA RALLY TEAM</v>
      </c>
      <c r="I55" s="240" t="str">
        <f>IF(VLOOKUP(C55,Results!B:O,12,FALSE)="","Retired",VLOOKUP(C55,Results!B:O,12,FALSE))</f>
        <v> 9.35,8</v>
      </c>
    </row>
    <row r="56" spans="1:9" ht="15">
      <c r="A56" s="97">
        <f t="shared" si="0"/>
        <v>49</v>
      </c>
      <c r="B56" s="232">
        <f>COUNTIF($D$1:D55,D56)+1</f>
        <v>5</v>
      </c>
      <c r="C56" s="129">
        <v>96</v>
      </c>
      <c r="D56" s="98" t="str">
        <f>IF(VLOOKUP($C56,'Champ Classes'!$A:$F,2,FALSE)="","",VLOOKUP($C56,'Champ Classes'!$A:$F,2,FALSE))</f>
        <v>EMV9</v>
      </c>
      <c r="E56" s="99" t="str">
        <f>CONCATENATE(VLOOKUP(C56,Startlist!B:H,3,FALSE)," / ",VLOOKUP(C56,Startlist!B:H,4,FALSE))</f>
        <v>Erkki Visnapuu / Maiko Kalde</v>
      </c>
      <c r="F56" s="100" t="str">
        <f>VLOOKUP(C56,Startlist!B:F,5,FALSE)</f>
        <v>EST</v>
      </c>
      <c r="G56" s="99" t="str">
        <f>VLOOKUP(C56,Startlist!B:H,7,FALSE)</f>
        <v>Gaz 53</v>
      </c>
      <c r="H56" s="99" t="str">
        <f>VLOOKUP(C56,Startlist!B:H,6,FALSE)</f>
        <v>A1M MOTORSPORT</v>
      </c>
      <c r="I56" s="240" t="str">
        <f>IF(VLOOKUP(C56,Results!B:O,12,FALSE)="","Retired",VLOOKUP(C56,Results!B:O,12,FALSE))</f>
        <v> 9.48,9</v>
      </c>
    </row>
    <row r="57" spans="1:9" ht="15">
      <c r="A57" s="97">
        <f t="shared" si="0"/>
        <v>50</v>
      </c>
      <c r="B57" s="232">
        <f>COUNTIF($D$1:D56,D57)+1</f>
        <v>10</v>
      </c>
      <c r="C57" s="129">
        <v>39</v>
      </c>
      <c r="D57" s="98" t="str">
        <f>IF(VLOOKUP($C57,'Champ Classes'!$A:$F,2,FALSE)="","",VLOOKUP($C57,'Champ Classes'!$A:$F,2,FALSE))</f>
        <v>EMV6</v>
      </c>
      <c r="E57" s="99" t="str">
        <f>CONCATENATE(VLOOKUP(C57,Startlist!B:H,3,FALSE)," / ",VLOOKUP(C57,Startlist!B:H,4,FALSE))</f>
        <v>Argo Kuutok / Vallo Pleesi</v>
      </c>
      <c r="F57" s="100" t="str">
        <f>VLOOKUP(C57,Startlist!B:F,5,FALSE)</f>
        <v>EST</v>
      </c>
      <c r="G57" s="99" t="str">
        <f>VLOOKUP(C57,Startlist!B:H,7,FALSE)</f>
        <v>BMW M3</v>
      </c>
      <c r="H57" s="99" t="str">
        <f>VLOOKUP(C57,Startlist!B:H,6,FALSE)</f>
        <v>BTR RACING</v>
      </c>
      <c r="I57" s="240" t="str">
        <f>IF(VLOOKUP(C57,Results!B:O,12,FALSE)="","Retired",VLOOKUP(C57,Results!B:O,12,FALSE))</f>
        <v>10.49,8</v>
      </c>
    </row>
    <row r="58" spans="1:9" ht="15">
      <c r="A58" s="97">
        <f t="shared" si="0"/>
        <v>51</v>
      </c>
      <c r="B58" s="232">
        <f>COUNTIF($D$1:D57,D58)+1</f>
        <v>13</v>
      </c>
      <c r="C58" s="129">
        <v>70</v>
      </c>
      <c r="D58" s="98" t="str">
        <f>IF(VLOOKUP($C58,'Champ Classes'!$A:$F,2,FALSE)="","",VLOOKUP($C58,'Champ Classes'!$A:$F,2,FALSE))</f>
        <v>EMV7</v>
      </c>
      <c r="E58" s="99" t="str">
        <f>CONCATENATE(VLOOKUP(C58,Startlist!B:H,3,FALSE)," / ",VLOOKUP(C58,Startlist!B:H,4,FALSE))</f>
        <v>Erkki Jürgenson / Mikk-Sander Laubert</v>
      </c>
      <c r="F58" s="100" t="str">
        <f>VLOOKUP(C58,Startlist!B:F,5,FALSE)</f>
        <v>EST</v>
      </c>
      <c r="G58" s="99" t="str">
        <f>VLOOKUP(C58,Startlist!B:H,7,FALSE)</f>
        <v>BMW 318IS</v>
      </c>
      <c r="H58" s="99" t="str">
        <f>VLOOKUP(C58,Startlist!B:H,6,FALSE)</f>
        <v>MS RACING</v>
      </c>
      <c r="I58" s="240" t="str">
        <f>IF(VLOOKUP(C58,Results!B:O,12,FALSE)="","Retired",VLOOKUP(C58,Results!B:O,12,FALSE))</f>
        <v>12.12,2</v>
      </c>
    </row>
    <row r="59" spans="1:9" ht="15">
      <c r="A59" s="97">
        <f t="shared" si="0"/>
        <v>52</v>
      </c>
      <c r="B59" s="232">
        <f>COUNTIF($D$1:D58,D59)+1</f>
        <v>5</v>
      </c>
      <c r="C59" s="129">
        <v>59</v>
      </c>
      <c r="D59" s="98" t="str">
        <f>IF(VLOOKUP($C59,'Champ Classes'!$A:$F,2,FALSE)="","",VLOOKUP($C59,'Champ Classes'!$A:$F,2,FALSE))</f>
        <v>EMV8</v>
      </c>
      <c r="E59" s="99" t="str">
        <f>CONCATENATE(VLOOKUP(C59,Startlist!B:H,3,FALSE)," / ",VLOOKUP(C59,Startlist!B:H,4,FALSE))</f>
        <v>Patrick Juhe / Rauno Orupōld</v>
      </c>
      <c r="F59" s="100" t="str">
        <f>VLOOKUP(C59,Startlist!B:F,5,FALSE)</f>
        <v>EST</v>
      </c>
      <c r="G59" s="99" t="str">
        <f>VLOOKUP(C59,Startlist!B:H,7,FALSE)</f>
        <v>Honda Civic</v>
      </c>
      <c r="H59" s="99" t="str">
        <f>VLOOKUP(C59,Startlist!B:H,6,FALSE)</f>
        <v>BTR RACING</v>
      </c>
      <c r="I59" s="240" t="str">
        <f>IF(VLOOKUP(C59,Results!B:O,12,FALSE)="","Retired",VLOOKUP(C59,Results!B:O,12,FALSE))</f>
        <v>19.13,8</v>
      </c>
    </row>
  </sheetData>
  <sheetProtection/>
  <autoFilter ref="D7:E59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5"/>
  <sheetViews>
    <sheetView zoomScalePageLayoutView="0" workbookViewId="0" topLeftCell="A1">
      <selection activeCell="A5" sqref="A5"/>
    </sheetView>
  </sheetViews>
  <sheetFormatPr defaultColWidth="9.140625" defaultRowHeight="12.75" outlineLevelCol="1"/>
  <cols>
    <col min="1" max="1" width="4.7109375" style="229" customWidth="1"/>
    <col min="2" max="2" width="6.57421875" style="230" customWidth="1"/>
    <col min="3" max="3" width="5.57421875" style="78" customWidth="1"/>
    <col min="4" max="4" width="20.140625" style="77" customWidth="1"/>
    <col min="5" max="5" width="17.421875" style="77" customWidth="1"/>
    <col min="6" max="6" width="10.8515625" style="78" customWidth="1"/>
    <col min="7" max="7" width="22.57421875" style="79" customWidth="1"/>
    <col min="8" max="8" width="11.7109375" style="231" customWidth="1"/>
    <col min="9" max="9" width="6.140625" style="210" hidden="1" customWidth="1" outlineLevel="1"/>
    <col min="10" max="10" width="5.28125" style="211" hidden="1" customWidth="1" outlineLevel="1"/>
    <col min="11" max="11" width="6.8515625" style="78" hidden="1" customWidth="1" outlineLevel="1"/>
    <col min="12" max="12" width="5.7109375" style="77" hidden="1" customWidth="1" outlineLevel="1"/>
    <col min="13" max="13" width="3.7109375" style="77" customWidth="1" collapsed="1"/>
    <col min="14" max="16384" width="9.140625" style="77" customWidth="1"/>
  </cols>
  <sheetData>
    <row r="1" spans="1:10" ht="16.5" customHeight="1">
      <c r="A1" s="278" t="str">
        <f>Startlist!$A1</f>
        <v>19. Lõuna-Eesti Ralli 2021</v>
      </c>
      <c r="B1" s="279"/>
      <c r="C1" s="279"/>
      <c r="D1" s="279"/>
      <c r="E1" s="279"/>
      <c r="F1" s="279"/>
      <c r="G1" s="279"/>
      <c r="H1" s="209"/>
      <c r="I1" s="295" t="s">
        <v>483</v>
      </c>
      <c r="J1" s="295"/>
    </row>
    <row r="2" spans="1:8" ht="16.5" customHeight="1">
      <c r="A2" s="278" t="str">
        <f>Startlist!$A2</f>
        <v>28.-29.august 2021</v>
      </c>
      <c r="B2" s="279"/>
      <c r="C2" s="279"/>
      <c r="D2" s="279"/>
      <c r="E2" s="279"/>
      <c r="F2" s="279"/>
      <c r="G2" s="279"/>
      <c r="H2" s="209"/>
    </row>
    <row r="3" spans="1:8" ht="13.5" customHeight="1">
      <c r="A3" s="278" t="str">
        <f>Startlist!$A3</f>
        <v>Võru</v>
      </c>
      <c r="B3" s="279"/>
      <c r="C3" s="279"/>
      <c r="D3" s="279"/>
      <c r="E3" s="279"/>
      <c r="F3" s="279"/>
      <c r="G3" s="279"/>
      <c r="H3" s="209"/>
    </row>
    <row r="4" spans="1:8" ht="13.5" customHeight="1">
      <c r="A4" s="212"/>
      <c r="B4" s="213" t="s">
        <v>484</v>
      </c>
      <c r="C4" s="214"/>
      <c r="D4" s="215"/>
      <c r="E4" s="115"/>
      <c r="F4" s="216"/>
      <c r="G4" s="217"/>
      <c r="H4" s="209"/>
    </row>
    <row r="5" spans="1:12" ht="12.75" customHeight="1">
      <c r="A5" s="218">
        <v>1</v>
      </c>
      <c r="B5" s="219" t="str">
        <f>VLOOKUP($B7,Startlist!$B:$H,6,FALSE)</f>
        <v>OT RACING</v>
      </c>
      <c r="C5" s="220"/>
      <c r="D5" s="221"/>
      <c r="E5" s="221"/>
      <c r="F5" s="220"/>
      <c r="G5" s="222"/>
      <c r="H5" s="242">
        <f>IF(ISERROR(LARGE(H7:H9,1)),0,LARGE(H7:H9,1))+IF(ISERROR(LARGE(H7:H9,2)),0,LARGE(H7:H9,2))+IF(ISERROR(LARGE(H7:H9,3)),0,LARGE(H7:H9,3))</f>
        <v>81</v>
      </c>
      <c r="I5" s="223">
        <f>A5</f>
        <v>1</v>
      </c>
      <c r="J5" s="224">
        <v>1</v>
      </c>
      <c r="K5" s="225">
        <f>H5</f>
        <v>81</v>
      </c>
      <c r="L5" s="226"/>
    </row>
    <row r="6" spans="1:12" ht="12.75" customHeight="1">
      <c r="A6" s="212"/>
      <c r="B6" s="119"/>
      <c r="C6" s="120"/>
      <c r="D6" s="115"/>
      <c r="E6" s="115"/>
      <c r="F6" s="120"/>
      <c r="G6" s="217"/>
      <c r="H6" s="209"/>
      <c r="I6" s="223">
        <f>A5</f>
        <v>1</v>
      </c>
      <c r="J6" s="224">
        <v>2</v>
      </c>
      <c r="K6" s="227">
        <f>H5</f>
        <v>81</v>
      </c>
      <c r="L6" s="226"/>
    </row>
    <row r="7" spans="1:12" ht="12.75" customHeight="1">
      <c r="A7" s="212"/>
      <c r="B7" s="119">
        <v>1</v>
      </c>
      <c r="C7" s="120" t="str">
        <f>VLOOKUP($B7,Startlist!$B:$H,2,FALSE)</f>
        <v>MV1</v>
      </c>
      <c r="D7" s="217" t="str">
        <f>VLOOKUP($B7,Startlist!$B:$H,3,FALSE)</f>
        <v>Georg Gross</v>
      </c>
      <c r="E7" s="217" t="str">
        <f>VLOOKUP($B7,Startlist!$B:$H,4,FALSE)</f>
        <v>Raigo Mōlder</v>
      </c>
      <c r="F7" s="120" t="str">
        <f>VLOOKUP($B7,Startlist!$B:$H,5,FALSE)</f>
        <v>EST</v>
      </c>
      <c r="G7" s="217" t="str">
        <f>VLOOKUP($B7,Startlist!$B:$H,7,FALSE)</f>
        <v>Ford Fiesta WRC</v>
      </c>
      <c r="H7" s="228">
        <f>IF(ISERROR(VLOOKUP(L7,'Champ Classes'!J:K,2,FALSE)),0,VLOOKUP(L7,'Champ Classes'!J:K,2,FALSE))</f>
        <v>30</v>
      </c>
      <c r="I7" s="223">
        <f>A5</f>
        <v>1</v>
      </c>
      <c r="J7" s="224">
        <v>3</v>
      </c>
      <c r="K7" s="227">
        <f>H5</f>
        <v>81</v>
      </c>
      <c r="L7" s="226">
        <f ca="1">IF(C7="MV1",INDIRECT("'EE Champ'!"&amp;ADDRESS(MATCH(VALUE(B7),'EE Champ'!C:C,0),1)),INDIRECT("'EE Champ'!"&amp;ADDRESS(MATCH(VALUE(B7),'EE Champ'!C:C,0),2)))</f>
        <v>1</v>
      </c>
    </row>
    <row r="8" spans="1:12" ht="12.75" customHeight="1">
      <c r="A8" s="212"/>
      <c r="B8" s="119">
        <v>4</v>
      </c>
      <c r="C8" s="120" t="str">
        <f>VLOOKUP($B8,Startlist!$B:$H,2,FALSE)</f>
        <v>MV2</v>
      </c>
      <c r="D8" s="217" t="str">
        <f>VLOOKUP($B8,Startlist!$B:$H,3,FALSE)</f>
        <v>Priit Koik</v>
      </c>
      <c r="E8" s="217" t="str">
        <f>VLOOKUP($B8,Startlist!$B:$H,4,FALSE)</f>
        <v>Kristo Tamm</v>
      </c>
      <c r="F8" s="120" t="str">
        <f>VLOOKUP($B8,Startlist!$B:$H,5,FALSE)</f>
        <v>EST</v>
      </c>
      <c r="G8" s="217" t="str">
        <f>VLOOKUP($B8,Startlist!$B:$H,7,FALSE)</f>
        <v>Ford Fiesta R5 MKII</v>
      </c>
      <c r="H8" s="228">
        <f>IF(ISERROR(VLOOKUP(L8,'Champ Classes'!J:K,2,FALSE)),0,VLOOKUP(L8,'Champ Classes'!J:K,2,FALSE))</f>
        <v>21</v>
      </c>
      <c r="I8" s="223">
        <f>A5</f>
        <v>1</v>
      </c>
      <c r="J8" s="224">
        <v>4</v>
      </c>
      <c r="K8" s="227">
        <f>H5</f>
        <v>81</v>
      </c>
      <c r="L8" s="226">
        <f ca="1">IF(C8="MV1",INDIRECT("'EE Champ'!"&amp;ADDRESS(MATCH(VALUE(B8),'EE Champ'!C:C,0),1)),INDIRECT("'EE Champ'!"&amp;ADDRESS(MATCH(VALUE(B8),'EE Champ'!C:C,0),2)))</f>
        <v>3</v>
      </c>
    </row>
    <row r="9" spans="1:12" ht="12.75" customHeight="1">
      <c r="A9" s="212"/>
      <c r="B9" s="119">
        <v>33</v>
      </c>
      <c r="C9" s="120" t="str">
        <f>VLOOKUP($B9,Startlist!$B:$H,2,FALSE)</f>
        <v>MV4</v>
      </c>
      <c r="D9" s="217" t="str">
        <f>VLOOKUP($B9,Startlist!$B:$H,3,FALSE)</f>
        <v>Kaspar Kasari</v>
      </c>
      <c r="E9" s="217" t="str">
        <f>VLOOKUP($B9,Startlist!$B:$H,4,FALSE)</f>
        <v>Rainis Raidma</v>
      </c>
      <c r="F9" s="120" t="str">
        <f>VLOOKUP($B9,Startlist!$B:$H,5,FALSE)</f>
        <v>EST</v>
      </c>
      <c r="G9" s="217" t="str">
        <f>VLOOKUP($B9,Startlist!$B:$H,7,FALSE)</f>
        <v>Ford Fiesta Rally4</v>
      </c>
      <c r="H9" s="228">
        <f>IF(ISERROR(VLOOKUP(L9,'Champ Classes'!J:K,2,FALSE)),0,VLOOKUP(L9,'Champ Classes'!J:K,2,FALSE))</f>
        <v>30</v>
      </c>
      <c r="I9" s="223">
        <f>A5</f>
        <v>1</v>
      </c>
      <c r="J9" s="224">
        <v>5</v>
      </c>
      <c r="K9" s="227">
        <f>H5</f>
        <v>81</v>
      </c>
      <c r="L9" s="226">
        <f ca="1">IF(C9="MV1",INDIRECT("'EE Champ'!"&amp;ADDRESS(MATCH(VALUE(B9),'EE Champ'!C:C,0),1)),INDIRECT("'EE Champ'!"&amp;ADDRESS(MATCH(VALUE(B9),'EE Champ'!C:C,0),2)))</f>
        <v>1</v>
      </c>
    </row>
    <row r="10" spans="1:12" ht="12.75" customHeight="1">
      <c r="A10" s="212"/>
      <c r="B10" s="119"/>
      <c r="C10" s="120"/>
      <c r="D10" s="115"/>
      <c r="E10" s="115"/>
      <c r="F10" s="120"/>
      <c r="G10" s="217"/>
      <c r="H10" s="209"/>
      <c r="I10" s="223">
        <f>A5</f>
        <v>1</v>
      </c>
      <c r="J10" s="224">
        <v>20</v>
      </c>
      <c r="K10" s="227">
        <f>H5</f>
        <v>81</v>
      </c>
      <c r="L10" s="226"/>
    </row>
    <row r="11" spans="1:12" ht="12.75" customHeight="1">
      <c r="A11" s="218">
        <v>2</v>
      </c>
      <c r="B11" s="219" t="str">
        <f>VLOOKUP($B13,Startlist!$B:$H,6,FALSE)</f>
        <v>JUURU TEHNIKAKLUBI</v>
      </c>
      <c r="C11" s="220"/>
      <c r="D11" s="221"/>
      <c r="E11" s="221"/>
      <c r="F11" s="220"/>
      <c r="G11" s="222"/>
      <c r="H11" s="242">
        <f>IF(ISERROR(LARGE(H13:H16,1)),0,LARGE(H13:H16,1))+IF(ISERROR(LARGE(H13:H16,2)),0,LARGE(H13:H16,2))+IF(ISERROR(LARGE(H13:H16,3)),0,LARGE(H13:H16,3))</f>
        <v>71</v>
      </c>
      <c r="I11" s="223">
        <f>A11</f>
        <v>2</v>
      </c>
      <c r="J11" s="224">
        <v>1</v>
      </c>
      <c r="K11" s="225">
        <f>H11</f>
        <v>71</v>
      </c>
      <c r="L11" s="226"/>
    </row>
    <row r="12" spans="1:12" ht="12.75" customHeight="1">
      <c r="A12" s="212"/>
      <c r="B12" s="119"/>
      <c r="C12" s="120"/>
      <c r="D12" s="115"/>
      <c r="E12" s="115"/>
      <c r="F12" s="120"/>
      <c r="G12" s="217"/>
      <c r="H12" s="209"/>
      <c r="I12" s="223">
        <f>A11</f>
        <v>2</v>
      </c>
      <c r="J12" s="224">
        <v>2</v>
      </c>
      <c r="K12" s="227">
        <f>H11</f>
        <v>71</v>
      </c>
      <c r="L12" s="226"/>
    </row>
    <row r="13" spans="1:12" ht="12.75" customHeight="1">
      <c r="A13" s="212"/>
      <c r="B13" s="119">
        <v>38</v>
      </c>
      <c r="C13" s="120" t="str">
        <f>VLOOKUP($B13,Startlist!$B:$H,2,FALSE)</f>
        <v>MV6</v>
      </c>
      <c r="D13" s="217" t="str">
        <f>VLOOKUP($B13,Startlist!$B:$H,3,FALSE)</f>
        <v>Taavi Niinemets</v>
      </c>
      <c r="E13" s="217" t="str">
        <f>VLOOKUP($B13,Startlist!$B:$H,4,FALSE)</f>
        <v>Esko Allika</v>
      </c>
      <c r="F13" s="120" t="str">
        <f>VLOOKUP($B13,Startlist!$B:$H,5,FALSE)</f>
        <v>EST</v>
      </c>
      <c r="G13" s="217" t="str">
        <f>VLOOKUP($B13,Startlist!$B:$H,7,FALSE)</f>
        <v>BMW M3</v>
      </c>
      <c r="H13" s="228">
        <f>IF(ISERROR(VLOOKUP(L13,'Champ Classes'!J:K,2,FALSE)),0,VLOOKUP(L13,'Champ Classes'!J:K,2,FALSE))</f>
        <v>30</v>
      </c>
      <c r="I13" s="223">
        <f>A11</f>
        <v>2</v>
      </c>
      <c r="J13" s="224">
        <v>3</v>
      </c>
      <c r="K13" s="227">
        <f>H11</f>
        <v>71</v>
      </c>
      <c r="L13" s="226">
        <f ca="1">IF(C13="MV1",INDIRECT("'EE Champ'!"&amp;ADDRESS(MATCH(VALUE(B13),'EE Champ'!C:C,0),1)),INDIRECT("'EE Champ'!"&amp;ADDRESS(MATCH(VALUE(B13),'EE Champ'!C:C,0),2)))</f>
        <v>1</v>
      </c>
    </row>
    <row r="14" spans="1:12" ht="12.75" customHeight="1">
      <c r="A14" s="212"/>
      <c r="B14" s="119">
        <v>51</v>
      </c>
      <c r="C14" s="120" t="str">
        <f>VLOOKUP($B14,Startlist!$B:$H,2,FALSE)</f>
        <v>MV6</v>
      </c>
      <c r="D14" s="217" t="str">
        <f>VLOOKUP($B14,Startlist!$B:$H,3,FALSE)</f>
        <v>Vaiko Järvela</v>
      </c>
      <c r="E14" s="217" t="str">
        <f>VLOOKUP($B14,Startlist!$B:$H,4,FALSE)</f>
        <v>Ardo Raidoja</v>
      </c>
      <c r="F14" s="120" t="str">
        <f>VLOOKUP($B14,Startlist!$B:$H,5,FALSE)</f>
        <v>EST</v>
      </c>
      <c r="G14" s="217" t="str">
        <f>VLOOKUP($B14,Startlist!$B:$H,7,FALSE)</f>
        <v>BMW E46</v>
      </c>
      <c r="H14" s="228">
        <f>IF(ISERROR(VLOOKUP(L14,'Champ Classes'!J:K,2,FALSE)),0,VLOOKUP(L14,'Champ Classes'!J:K,2,FALSE))</f>
        <v>0</v>
      </c>
      <c r="I14" s="223">
        <f>A11</f>
        <v>2</v>
      </c>
      <c r="J14" s="224">
        <v>4</v>
      </c>
      <c r="K14" s="227">
        <f>H11</f>
        <v>71</v>
      </c>
      <c r="L14" s="226">
        <f ca="1">IF(C14="MV1",INDIRECT("'EE Champ'!"&amp;ADDRESS(MATCH(VALUE(B14),'EE Champ'!C:C,0),1)),INDIRECT("'EE Champ'!"&amp;ADDRESS(MATCH(VALUE(B14),'EE Champ'!C:C,0),2)))</f>
        <v>0</v>
      </c>
    </row>
    <row r="15" spans="1:12" ht="12.75" customHeight="1">
      <c r="A15" s="212"/>
      <c r="B15" s="119">
        <v>62</v>
      </c>
      <c r="C15" s="120" t="str">
        <f>VLOOKUP($B15,Startlist!$B:$H,2,FALSE)</f>
        <v>MV6</v>
      </c>
      <c r="D15" s="217" t="str">
        <f>VLOOKUP($B15,Startlist!$B:$H,3,FALSE)</f>
        <v>Tarmo Lee</v>
      </c>
      <c r="E15" s="217" t="str">
        <f>VLOOKUP($B15,Startlist!$B:$H,4,FALSE)</f>
        <v>Tōnu Nōmmik</v>
      </c>
      <c r="F15" s="120" t="str">
        <f>VLOOKUP($B15,Startlist!$B:$H,5,FALSE)</f>
        <v>EST</v>
      </c>
      <c r="G15" s="217" t="str">
        <f>VLOOKUP($B15,Startlist!$B:$H,7,FALSE)</f>
        <v>BMW E30</v>
      </c>
      <c r="H15" s="228">
        <f>IF(ISERROR(VLOOKUP(L15,'Champ Classes'!J:K,2,FALSE)),0,VLOOKUP(L15,'Champ Classes'!J:K,2,FALSE))</f>
        <v>17</v>
      </c>
      <c r="I15" s="223">
        <f>A11</f>
        <v>2</v>
      </c>
      <c r="J15" s="224">
        <v>5</v>
      </c>
      <c r="K15" s="227">
        <f>H11</f>
        <v>71</v>
      </c>
      <c r="L15" s="226">
        <f ca="1">IF(C15="MV1",INDIRECT("'EE Champ'!"&amp;ADDRESS(MATCH(VALUE(B15),'EE Champ'!C:C,0),1)),INDIRECT("'EE Champ'!"&amp;ADDRESS(MATCH(VALUE(B15),'EE Champ'!C:C,0),2)))</f>
        <v>5</v>
      </c>
    </row>
    <row r="16" spans="1:12" ht="12.75" customHeight="1">
      <c r="A16" s="212"/>
      <c r="B16" s="119">
        <v>86</v>
      </c>
      <c r="C16" s="120" t="str">
        <f>VLOOKUP($B16,Startlist!$B:$H,2,FALSE)</f>
        <v>MV9</v>
      </c>
      <c r="D16" s="217" t="str">
        <f>VLOOKUP($B16,Startlist!$B:$H,3,FALSE)</f>
        <v>Rainer Tuberik</v>
      </c>
      <c r="E16" s="217" t="str">
        <f>VLOOKUP($B16,Startlist!$B:$H,4,FALSE)</f>
        <v>Allar Heina</v>
      </c>
      <c r="F16" s="120" t="str">
        <f>VLOOKUP($B16,Startlist!$B:$H,5,FALSE)</f>
        <v>EST</v>
      </c>
      <c r="G16" s="217" t="str">
        <f>VLOOKUP($B16,Startlist!$B:$H,7,FALSE)</f>
        <v>Gaz 51</v>
      </c>
      <c r="H16" s="228">
        <f>IF(ISERROR(VLOOKUP(L16,'Champ Classes'!J:K,2,FALSE)),0,VLOOKUP(L16,'Champ Classes'!J:K,2,FALSE))</f>
        <v>24</v>
      </c>
      <c r="I16" s="223">
        <f>A11</f>
        <v>2</v>
      </c>
      <c r="J16" s="224">
        <v>6</v>
      </c>
      <c r="K16" s="227">
        <f>H11</f>
        <v>71</v>
      </c>
      <c r="L16" s="226">
        <f ca="1">IF(C16="MV1",INDIRECT("'EE Champ'!"&amp;ADDRESS(MATCH(VALUE(B16),'EE Champ'!C:C,0),1)),INDIRECT("'EE Champ'!"&amp;ADDRESS(MATCH(VALUE(B16),'EE Champ'!C:C,0),2)))</f>
        <v>2</v>
      </c>
    </row>
    <row r="17" spans="1:12" ht="12.75" customHeight="1">
      <c r="A17" s="212"/>
      <c r="B17" s="119"/>
      <c r="C17" s="120"/>
      <c r="D17" s="115"/>
      <c r="E17" s="115"/>
      <c r="F17" s="120"/>
      <c r="G17" s="217"/>
      <c r="H17" s="209"/>
      <c r="I17" s="223">
        <f>A11</f>
        <v>2</v>
      </c>
      <c r="J17" s="224">
        <v>20</v>
      </c>
      <c r="K17" s="227">
        <f>H11</f>
        <v>71</v>
      </c>
      <c r="L17" s="226"/>
    </row>
    <row r="18" spans="1:12" ht="12.75" customHeight="1">
      <c r="A18" s="218">
        <v>3</v>
      </c>
      <c r="B18" s="219" t="str">
        <f>VLOOKUP($B20,Startlist!$B:$H,6,FALSE)</f>
        <v>ALM MOTORSPORT</v>
      </c>
      <c r="C18" s="220"/>
      <c r="D18" s="221"/>
      <c r="E18" s="221"/>
      <c r="F18" s="220"/>
      <c r="G18" s="222"/>
      <c r="H18" s="242">
        <f>IF(ISERROR(LARGE(H20:H23,1)),0,LARGE(H20:H23,1))+IF(ISERROR(LARGE(H20:H23,2)),0,LARGE(H20:H23,2))+IF(ISERROR(LARGE(H20:H23,3)),0,LARGE(H20:H23,3))</f>
        <v>68</v>
      </c>
      <c r="I18" s="223">
        <f>A18</f>
        <v>3</v>
      </c>
      <c r="J18" s="224">
        <v>1</v>
      </c>
      <c r="K18" s="225">
        <f>H18</f>
        <v>68</v>
      </c>
      <c r="L18" s="226"/>
    </row>
    <row r="19" spans="1:12" ht="12.75" customHeight="1">
      <c r="A19" s="212"/>
      <c r="B19" s="119"/>
      <c r="C19" s="120"/>
      <c r="D19" s="115"/>
      <c r="E19" s="115"/>
      <c r="F19" s="120"/>
      <c r="G19" s="217"/>
      <c r="H19" s="209"/>
      <c r="I19" s="223">
        <f>A18</f>
        <v>3</v>
      </c>
      <c r="J19" s="224">
        <v>2</v>
      </c>
      <c r="K19" s="227">
        <f>H18</f>
        <v>68</v>
      </c>
      <c r="L19" s="226"/>
    </row>
    <row r="20" spans="1:12" ht="12.75" customHeight="1">
      <c r="A20" s="212"/>
      <c r="B20" s="119">
        <v>3</v>
      </c>
      <c r="C20" s="120" t="str">
        <f>VLOOKUP($B20,Startlist!$B:$H,2,FALSE)</f>
        <v>MV2</v>
      </c>
      <c r="D20" s="217" t="str">
        <f>VLOOKUP($B20,Startlist!$B:$H,3,FALSE)</f>
        <v>Georg Linnamäe</v>
      </c>
      <c r="E20" s="217" t="str">
        <f>VLOOKUP($B20,Startlist!$B:$H,4,FALSE)</f>
        <v>Volodymyr Korsia</v>
      </c>
      <c r="F20" s="120" t="str">
        <f>VLOOKUP($B20,Startlist!$B:$H,5,FALSE)</f>
        <v>EST / UKR</v>
      </c>
      <c r="G20" s="217" t="str">
        <f>VLOOKUP($B20,Startlist!$B:$H,7,FALSE)</f>
        <v>Volkswagen Polo GTI R5</v>
      </c>
      <c r="H20" s="228">
        <f>IF(ISERROR(VLOOKUP(L20,'Champ Classes'!J:K,2,FALSE)),0,VLOOKUP(L20,'Champ Classes'!J:K,2,FALSE))</f>
        <v>30</v>
      </c>
      <c r="I20" s="223">
        <f>A18</f>
        <v>3</v>
      </c>
      <c r="J20" s="224">
        <v>3</v>
      </c>
      <c r="K20" s="227">
        <f>H18</f>
        <v>68</v>
      </c>
      <c r="L20" s="226">
        <f ca="1">IF(C20="MV1",INDIRECT("'EE Champ'!"&amp;ADDRESS(MATCH(VALUE(B20),'EE Champ'!C:C,0),1)),INDIRECT("'EE Champ'!"&amp;ADDRESS(MATCH(VALUE(B20),'EE Champ'!C:C,0),2)))</f>
        <v>1</v>
      </c>
    </row>
    <row r="21" spans="1:12" ht="12.75" customHeight="1">
      <c r="A21" s="212"/>
      <c r="B21" s="119">
        <v>16</v>
      </c>
      <c r="C21" s="120" t="str">
        <f>VLOOKUP($B21,Startlist!$B:$H,2,FALSE)</f>
        <v>MV5</v>
      </c>
      <c r="D21" s="217" t="str">
        <f>VLOOKUP($B21,Startlist!$B:$H,3,FALSE)</f>
        <v>Hendrik Kers</v>
      </c>
      <c r="E21" s="217" t="str">
        <f>VLOOKUP($B21,Startlist!$B:$H,4,FALSE)</f>
        <v>Raino Verliin</v>
      </c>
      <c r="F21" s="120" t="str">
        <f>VLOOKUP($B21,Startlist!$B:$H,5,FALSE)</f>
        <v>EST</v>
      </c>
      <c r="G21" s="217" t="str">
        <f>VLOOKUP($B21,Startlist!$B:$H,7,FALSE)</f>
        <v>Mitsubishi Lancer Evo 10</v>
      </c>
      <c r="H21" s="228">
        <f>IF(ISERROR(VLOOKUP(L21,'Champ Classes'!J:K,2,FALSE)),0,VLOOKUP(L21,'Champ Classes'!J:K,2,FALSE))</f>
        <v>17</v>
      </c>
      <c r="I21" s="223">
        <f>A18</f>
        <v>3</v>
      </c>
      <c r="J21" s="224">
        <v>4</v>
      </c>
      <c r="K21" s="227">
        <f>H18</f>
        <v>68</v>
      </c>
      <c r="L21" s="226">
        <f ca="1">IF(C21="MV1",INDIRECT("'EE Champ'!"&amp;ADDRESS(MATCH(VALUE(B21),'EE Champ'!C:C,0),1)),INDIRECT("'EE Champ'!"&amp;ADDRESS(MATCH(VALUE(B21),'EE Champ'!C:C,0),2)))</f>
        <v>5</v>
      </c>
    </row>
    <row r="22" spans="1:12" ht="12.75" customHeight="1">
      <c r="A22" s="212"/>
      <c r="B22" s="119">
        <v>30</v>
      </c>
      <c r="C22" s="120" t="str">
        <f>VLOOKUP($B22,Startlist!$B:$H,2,FALSE)</f>
        <v>MV4</v>
      </c>
      <c r="D22" s="217" t="str">
        <f>VLOOKUP($B22,Startlist!$B:$H,3,FALSE)</f>
        <v>Karl-Markus Sei</v>
      </c>
      <c r="E22" s="217" t="str">
        <f>VLOOKUP($B22,Startlist!$B:$H,4,FALSE)</f>
        <v>Tanel Kasesalu</v>
      </c>
      <c r="F22" s="120" t="str">
        <f>VLOOKUP($B22,Startlist!$B:$H,5,FALSE)</f>
        <v>EST</v>
      </c>
      <c r="G22" s="217" t="str">
        <f>VLOOKUP($B22,Startlist!$B:$H,7,FALSE)</f>
        <v>Ford Fiesta Rally4</v>
      </c>
      <c r="H22" s="228">
        <f>IF(ISERROR(VLOOKUP(L22,'Champ Classes'!J:K,2,FALSE)),0,VLOOKUP(L22,'Champ Classes'!J:K,2,FALSE))</f>
        <v>21</v>
      </c>
      <c r="I22" s="223">
        <f>A18</f>
        <v>3</v>
      </c>
      <c r="J22" s="224">
        <v>5</v>
      </c>
      <c r="K22" s="227">
        <f>H18</f>
        <v>68</v>
      </c>
      <c r="L22" s="226">
        <f ca="1">IF(C22="MV1",INDIRECT("'EE Champ'!"&amp;ADDRESS(MATCH(VALUE(B22),'EE Champ'!C:C,0),1)),INDIRECT("'EE Champ'!"&amp;ADDRESS(MATCH(VALUE(B22),'EE Champ'!C:C,0),2)))</f>
        <v>3</v>
      </c>
    </row>
    <row r="23" spans="1:12" ht="12.75" customHeight="1">
      <c r="A23" s="212"/>
      <c r="B23" s="119">
        <v>98</v>
      </c>
      <c r="C23" s="120" t="str">
        <f>VLOOKUP($B23,Startlist!$B:$H,2,FALSE)</f>
        <v>MV5</v>
      </c>
      <c r="D23" s="217" t="str">
        <f>VLOOKUP($B23,Startlist!$B:$H,3,FALSE)</f>
        <v>Mirko Usin</v>
      </c>
      <c r="E23" s="217" t="str">
        <f>VLOOKUP($B23,Startlist!$B:$H,4,FALSE)</f>
        <v>Timo Kasesalu</v>
      </c>
      <c r="F23" s="120" t="str">
        <f>VLOOKUP($B23,Startlist!$B:$H,5,FALSE)</f>
        <v>EST</v>
      </c>
      <c r="G23" s="217" t="str">
        <f>VLOOKUP($B23,Startlist!$B:$H,7,FALSE)</f>
        <v>Mitsubishi Lancer Evo 10</v>
      </c>
      <c r="H23" s="228">
        <f>IF(ISERROR(VLOOKUP(L23,'Champ Classes'!J:K,2,FALSE)),0,VLOOKUP(L23,'Champ Classes'!J:K,2,FALSE))</f>
        <v>0</v>
      </c>
      <c r="I23" s="223">
        <f>A18</f>
        <v>3</v>
      </c>
      <c r="J23" s="224">
        <v>6</v>
      </c>
      <c r="K23" s="227">
        <f>H18</f>
        <v>68</v>
      </c>
      <c r="L23" s="226">
        <f ca="1">IF(C23="MV1",INDIRECT("'EE Champ'!"&amp;ADDRESS(MATCH(VALUE(B23),'EE Champ'!C:C,0),1)),INDIRECT("'EE Champ'!"&amp;ADDRESS(MATCH(VALUE(B23),'EE Champ'!C:C,0),2)))</f>
        <v>0</v>
      </c>
    </row>
    <row r="24" spans="1:12" ht="12.75" customHeight="1">
      <c r="A24" s="212"/>
      <c r="B24" s="119"/>
      <c r="C24" s="120"/>
      <c r="D24" s="115"/>
      <c r="E24" s="115"/>
      <c r="F24" s="120"/>
      <c r="G24" s="217"/>
      <c r="H24" s="209"/>
      <c r="I24" s="223">
        <f>A18</f>
        <v>3</v>
      </c>
      <c r="J24" s="224">
        <v>20</v>
      </c>
      <c r="K24" s="227">
        <f>H18</f>
        <v>68</v>
      </c>
      <c r="L24" s="226"/>
    </row>
    <row r="25" spans="1:12" ht="12.75" customHeight="1">
      <c r="A25" s="218">
        <v>4</v>
      </c>
      <c r="B25" s="219" t="str">
        <f>VLOOKUP($B27,Startlist!$B:$H,6,FALSE)</f>
        <v>A1M MOTORSPORT</v>
      </c>
      <c r="C25" s="220"/>
      <c r="D25" s="221"/>
      <c r="E25" s="221"/>
      <c r="F25" s="220"/>
      <c r="G25" s="222"/>
      <c r="H25" s="242">
        <f>IF(ISERROR(LARGE(H27:H35,1)),0,LARGE(H27:H35,1))+IF(ISERROR(LARGE(H27:H35,2)),0,LARGE(H27:H35,2))+IF(ISERROR(LARGE(H27:H35,3)),0,LARGE(H27:H35,3))</f>
        <v>66</v>
      </c>
      <c r="I25" s="223">
        <f>A25</f>
        <v>4</v>
      </c>
      <c r="J25" s="224">
        <v>1</v>
      </c>
      <c r="K25" s="225">
        <f>H25</f>
        <v>66</v>
      </c>
      <c r="L25" s="226"/>
    </row>
    <row r="26" spans="1:12" ht="12.75" customHeight="1">
      <c r="A26" s="212"/>
      <c r="B26" s="119"/>
      <c r="C26" s="120"/>
      <c r="D26" s="115"/>
      <c r="E26" s="115"/>
      <c r="F26" s="120"/>
      <c r="G26" s="217"/>
      <c r="H26" s="209"/>
      <c r="I26" s="223">
        <f>A25</f>
        <v>4</v>
      </c>
      <c r="J26" s="224">
        <v>2</v>
      </c>
      <c r="K26" s="227">
        <f>H25</f>
        <v>66</v>
      </c>
      <c r="L26" s="226"/>
    </row>
    <row r="27" spans="1:12" ht="12.75" customHeight="1">
      <c r="A27" s="212"/>
      <c r="B27" s="119">
        <v>8</v>
      </c>
      <c r="C27" s="120" t="str">
        <f>VLOOKUP($B27,Startlist!$B:$H,2,FALSE)</f>
        <v>MV5</v>
      </c>
      <c r="D27" s="217" t="str">
        <f>VLOOKUP($B27,Startlist!$B:$H,3,FALSE)</f>
        <v>Ranno Bundsen</v>
      </c>
      <c r="E27" s="217" t="str">
        <f>VLOOKUP($B27,Startlist!$B:$H,4,FALSE)</f>
        <v>Robert Loshtshenikov</v>
      </c>
      <c r="F27" s="120" t="str">
        <f>VLOOKUP($B27,Startlist!$B:$H,5,FALSE)</f>
        <v>EST</v>
      </c>
      <c r="G27" s="217" t="str">
        <f>VLOOKUP($B27,Startlist!$B:$H,7,FALSE)</f>
        <v>Mitsubishi Lancer Evo 7</v>
      </c>
      <c r="H27" s="228">
        <f>IF(ISERROR(VLOOKUP(L27,'Champ Classes'!J:K,2,FALSE)),0,VLOOKUP(L27,'Champ Classes'!J:K,2,FALSE))</f>
        <v>24</v>
      </c>
      <c r="I27" s="223">
        <f>A25</f>
        <v>4</v>
      </c>
      <c r="J27" s="224">
        <v>3</v>
      </c>
      <c r="K27" s="227">
        <f>H25</f>
        <v>66</v>
      </c>
      <c r="L27" s="226">
        <f ca="1">IF(C27="MV1",INDIRECT("'EE Champ'!"&amp;ADDRESS(MATCH(VALUE(B27),'EE Champ'!C:C,0),1)),INDIRECT("'EE Champ'!"&amp;ADDRESS(MATCH(VALUE(B27),'EE Champ'!C:C,0),2)))</f>
        <v>2</v>
      </c>
    </row>
    <row r="28" spans="1:12" ht="12.75" customHeight="1">
      <c r="A28" s="212"/>
      <c r="B28" s="119">
        <v>15</v>
      </c>
      <c r="C28" s="120" t="str">
        <f>VLOOKUP($B28,Startlist!$B:$H,2,FALSE)</f>
        <v>MV5</v>
      </c>
      <c r="D28" s="217" t="str">
        <f>VLOOKUP($B28,Startlist!$B:$H,3,FALSE)</f>
        <v>Allan Popov</v>
      </c>
      <c r="E28" s="217" t="str">
        <f>VLOOKUP($B28,Startlist!$B:$H,4,FALSE)</f>
        <v>Aleksander Prōttsikov</v>
      </c>
      <c r="F28" s="120" t="str">
        <f>VLOOKUP($B28,Startlist!$B:$H,5,FALSE)</f>
        <v>EST</v>
      </c>
      <c r="G28" s="217" t="str">
        <f>VLOOKUP($B28,Startlist!$B:$H,7,FALSE)</f>
        <v>Mitsubishi Lancer Evo 9</v>
      </c>
      <c r="H28" s="228">
        <f>IF(ISERROR(VLOOKUP(L28,'Champ Classes'!J:K,2,FALSE)),0,VLOOKUP(L28,'Champ Classes'!J:K,2,FALSE))</f>
        <v>21</v>
      </c>
      <c r="I28" s="223">
        <f>A25</f>
        <v>4</v>
      </c>
      <c r="J28" s="224">
        <v>4</v>
      </c>
      <c r="K28" s="227">
        <f>H25</f>
        <v>66</v>
      </c>
      <c r="L28" s="226">
        <f ca="1">IF(C28="MV1",INDIRECT("'EE Champ'!"&amp;ADDRESS(MATCH(VALUE(B28),'EE Champ'!C:C,0),1)),INDIRECT("'EE Champ'!"&amp;ADDRESS(MATCH(VALUE(B28),'EE Champ'!C:C,0),2)))</f>
        <v>3</v>
      </c>
    </row>
    <row r="29" spans="1:12" ht="12.75" customHeight="1">
      <c r="A29" s="212"/>
      <c r="B29" s="119">
        <v>21</v>
      </c>
      <c r="C29" s="120" t="str">
        <f>VLOOKUP($B29,Startlist!$B:$H,2,FALSE)</f>
        <v>MV5</v>
      </c>
      <c r="D29" s="217" t="str">
        <f>VLOOKUP($B29,Startlist!$B:$H,3,FALSE)</f>
        <v>Edgars Balodis</v>
      </c>
      <c r="E29" s="217" t="str">
        <f>VLOOKUP($B29,Startlist!$B:$H,4,FALSE)</f>
        <v>Ivo Pukis</v>
      </c>
      <c r="F29" s="120" t="str">
        <f>VLOOKUP($B29,Startlist!$B:$H,5,FALSE)</f>
        <v>LVA</v>
      </c>
      <c r="G29" s="217" t="str">
        <f>VLOOKUP($B29,Startlist!$B:$H,7,FALSE)</f>
        <v>Mitsubishi Lancer Evo 8</v>
      </c>
      <c r="H29" s="228">
        <f>IF(ISERROR(VLOOKUP(L29,'Champ Classes'!J:K,2,FALSE)),0,VLOOKUP(L29,'Champ Classes'!J:K,2,FALSE))</f>
        <v>13</v>
      </c>
      <c r="I29" s="223">
        <f>A25</f>
        <v>4</v>
      </c>
      <c r="J29" s="224">
        <v>5</v>
      </c>
      <c r="K29" s="227">
        <f>H25</f>
        <v>66</v>
      </c>
      <c r="L29" s="226">
        <f ca="1">IF(C29="MV1",INDIRECT("'EE Champ'!"&amp;ADDRESS(MATCH(VALUE(B29),'EE Champ'!C:C,0),1)),INDIRECT("'EE Champ'!"&amp;ADDRESS(MATCH(VALUE(B29),'EE Champ'!C:C,0),2)))</f>
        <v>7</v>
      </c>
    </row>
    <row r="30" spans="1:12" ht="12.75" customHeight="1">
      <c r="A30" s="212"/>
      <c r="B30" s="119">
        <v>69</v>
      </c>
      <c r="C30" s="120" t="str">
        <f>VLOOKUP($B30,Startlist!$B:$H,2,FALSE)</f>
        <v>MV7</v>
      </c>
      <c r="D30" s="217" t="str">
        <f>VLOOKUP($B30,Startlist!$B:$H,3,FALSE)</f>
        <v>Erko Sibul</v>
      </c>
      <c r="E30" s="217" t="str">
        <f>VLOOKUP($B30,Startlist!$B:$H,4,FALSE)</f>
        <v>Kevin Keerov</v>
      </c>
      <c r="F30" s="120" t="str">
        <f>VLOOKUP($B30,Startlist!$B:$H,5,FALSE)</f>
        <v>EST</v>
      </c>
      <c r="G30" s="217" t="str">
        <f>VLOOKUP($B30,Startlist!$B:$H,7,FALSE)</f>
        <v>Lada VFTS</v>
      </c>
      <c r="H30" s="228">
        <f>IF(ISERROR(VLOOKUP(L30,'Champ Classes'!J:K,2,FALSE)),0,VLOOKUP(L30,'Champ Classes'!J:K,2,FALSE))</f>
        <v>0</v>
      </c>
      <c r="I30" s="223">
        <f>A25</f>
        <v>4</v>
      </c>
      <c r="J30" s="224">
        <v>6</v>
      </c>
      <c r="K30" s="227">
        <f>H25</f>
        <v>66</v>
      </c>
      <c r="L30" s="226">
        <f ca="1">IF(C30="MV1",INDIRECT("'EE Champ'!"&amp;ADDRESS(MATCH(VALUE(B30),'EE Champ'!C:C,0),1)),INDIRECT("'EE Champ'!"&amp;ADDRESS(MATCH(VALUE(B30),'EE Champ'!C:C,0),2)))</f>
        <v>0</v>
      </c>
    </row>
    <row r="31" spans="1:12" ht="12.75" customHeight="1">
      <c r="A31" s="212"/>
      <c r="B31" s="119">
        <v>71</v>
      </c>
      <c r="C31" s="120" t="str">
        <f>VLOOKUP($B31,Startlist!$B:$H,2,FALSE)</f>
        <v>MV8</v>
      </c>
      <c r="D31" s="217" t="str">
        <f>VLOOKUP($B31,Startlist!$B:$H,3,FALSE)</f>
        <v>Kasper Koosa</v>
      </c>
      <c r="E31" s="217" t="str">
        <f>VLOOKUP($B31,Startlist!$B:$H,4,FALSE)</f>
        <v>Kevin Roost</v>
      </c>
      <c r="F31" s="120" t="str">
        <f>VLOOKUP($B31,Startlist!$B:$H,5,FALSE)</f>
        <v>EST</v>
      </c>
      <c r="G31" s="217" t="str">
        <f>VLOOKUP($B31,Startlist!$B:$H,7,FALSE)</f>
        <v>Lada Kalina</v>
      </c>
      <c r="H31" s="228">
        <f>IF(ISERROR(VLOOKUP(L31,'Champ Classes'!J:K,2,FALSE)),0,VLOOKUP(L31,'Champ Classes'!J:K,2,FALSE))</f>
        <v>0</v>
      </c>
      <c r="I31" s="223">
        <f>A25</f>
        <v>4</v>
      </c>
      <c r="J31" s="224">
        <v>7</v>
      </c>
      <c r="K31" s="227">
        <f>H25</f>
        <v>66</v>
      </c>
      <c r="L31" s="226">
        <f ca="1">IF(C31="MV1",INDIRECT("'EE Champ'!"&amp;ADDRESS(MATCH(VALUE(B31),'EE Champ'!C:C,0),1)),INDIRECT("'EE Champ'!"&amp;ADDRESS(MATCH(VALUE(B31),'EE Champ'!C:C,0),2)))</f>
        <v>0</v>
      </c>
    </row>
    <row r="32" spans="1:12" ht="12.75" customHeight="1">
      <c r="A32" s="212"/>
      <c r="B32" s="119">
        <v>72</v>
      </c>
      <c r="C32" s="120" t="str">
        <f>VLOOKUP($B32,Startlist!$B:$H,2,FALSE)</f>
        <v>MV7</v>
      </c>
      <c r="D32" s="217" t="str">
        <f>VLOOKUP($B32,Startlist!$B:$H,3,FALSE)</f>
        <v>Robert Kikkatalo</v>
      </c>
      <c r="E32" s="217" t="str">
        <f>VLOOKUP($B32,Startlist!$B:$H,4,FALSE)</f>
        <v>Robin Mark</v>
      </c>
      <c r="F32" s="120" t="str">
        <f>VLOOKUP($B32,Startlist!$B:$H,5,FALSE)</f>
        <v>EST</v>
      </c>
      <c r="G32" s="217" t="str">
        <f>VLOOKUP($B32,Startlist!$B:$H,7,FALSE)</f>
        <v>Opel Astra</v>
      </c>
      <c r="H32" s="228">
        <f>IF(ISERROR(VLOOKUP(L32,'Champ Classes'!J:K,2,FALSE)),0,VLOOKUP(L32,'Champ Classes'!J:K,2,FALSE))</f>
        <v>21</v>
      </c>
      <c r="I32" s="223">
        <f>A25</f>
        <v>4</v>
      </c>
      <c r="J32" s="224">
        <v>8</v>
      </c>
      <c r="K32" s="227">
        <f>H25</f>
        <v>66</v>
      </c>
      <c r="L32" s="226">
        <f ca="1">IF(C32="MV1",INDIRECT("'EE Champ'!"&amp;ADDRESS(MATCH(VALUE(B32),'EE Champ'!C:C,0),1)),INDIRECT("'EE Champ'!"&amp;ADDRESS(MATCH(VALUE(B32),'EE Champ'!C:C,0),2)))</f>
        <v>3</v>
      </c>
    </row>
    <row r="33" spans="1:12" ht="12.75" customHeight="1">
      <c r="A33" s="212"/>
      <c r="B33" s="119">
        <v>74</v>
      </c>
      <c r="C33" s="120" t="str">
        <f>VLOOKUP($B33,Startlist!$B:$H,2,FALSE)</f>
        <v>MV8</v>
      </c>
      <c r="D33" s="217" t="str">
        <f>VLOOKUP($B33,Startlist!$B:$H,3,FALSE)</f>
        <v>Einar Visnapuu</v>
      </c>
      <c r="E33" s="217" t="str">
        <f>VLOOKUP($B33,Startlist!$B:$H,4,FALSE)</f>
        <v>Arro Vahtra</v>
      </c>
      <c r="F33" s="120" t="str">
        <f>VLOOKUP($B33,Startlist!$B:$H,5,FALSE)</f>
        <v>EST</v>
      </c>
      <c r="G33" s="217" t="str">
        <f>VLOOKUP($B33,Startlist!$B:$H,7,FALSE)</f>
        <v>Lada VFTS</v>
      </c>
      <c r="H33" s="228">
        <f>IF(ISERROR(VLOOKUP(L33,'Champ Classes'!J:K,2,FALSE)),0,VLOOKUP(L33,'Champ Classes'!J:K,2,FALSE))</f>
        <v>0</v>
      </c>
      <c r="I33" s="223">
        <f>A25</f>
        <v>4</v>
      </c>
      <c r="J33" s="224">
        <v>9</v>
      </c>
      <c r="K33" s="227">
        <f>H25</f>
        <v>66</v>
      </c>
      <c r="L33" s="226">
        <f ca="1">IF(C33="MV1",INDIRECT("'EE Champ'!"&amp;ADDRESS(MATCH(VALUE(B33),'EE Champ'!C:C,0),1)),INDIRECT("'EE Champ'!"&amp;ADDRESS(MATCH(VALUE(B33),'EE Champ'!C:C,0),2)))</f>
        <v>0</v>
      </c>
    </row>
    <row r="34" spans="1:12" ht="12.75" customHeight="1">
      <c r="A34" s="212"/>
      <c r="B34" s="119">
        <v>92</v>
      </c>
      <c r="C34" s="120" t="str">
        <f>VLOOKUP($B34,Startlist!$B:$H,2,FALSE)</f>
        <v>MV9</v>
      </c>
      <c r="D34" s="217" t="str">
        <f>VLOOKUP($B34,Startlist!$B:$H,3,FALSE)</f>
        <v>Illimar Hirsnik</v>
      </c>
      <c r="E34" s="217" t="str">
        <f>VLOOKUP($B34,Startlist!$B:$H,4,FALSE)</f>
        <v>Allan Birjukov</v>
      </c>
      <c r="F34" s="120" t="str">
        <f>VLOOKUP($B34,Startlist!$B:$H,5,FALSE)</f>
        <v>EST</v>
      </c>
      <c r="G34" s="217" t="str">
        <f>VLOOKUP($B34,Startlist!$B:$H,7,FALSE)</f>
        <v>Gaz 51</v>
      </c>
      <c r="H34" s="228">
        <f>IF(ISERROR(VLOOKUP(L34,'Champ Classes'!J:K,2,FALSE)),0,VLOOKUP(L34,'Champ Classes'!J:K,2,FALSE))</f>
        <v>17</v>
      </c>
      <c r="I34" s="223">
        <f>A25</f>
        <v>4</v>
      </c>
      <c r="J34" s="224">
        <v>10</v>
      </c>
      <c r="K34" s="227">
        <f>H25</f>
        <v>66</v>
      </c>
      <c r="L34" s="226">
        <f ca="1">IF(C34="MV1",INDIRECT("'EE Champ'!"&amp;ADDRESS(MATCH(VALUE(B34),'EE Champ'!C:C,0),1)),INDIRECT("'EE Champ'!"&amp;ADDRESS(MATCH(VALUE(B34),'EE Champ'!C:C,0),2)))</f>
        <v>5</v>
      </c>
    </row>
    <row r="35" spans="1:12" ht="12.75" customHeight="1">
      <c r="A35" s="212"/>
      <c r="B35" s="119">
        <v>96</v>
      </c>
      <c r="C35" s="120" t="str">
        <f>VLOOKUP($B35,Startlist!$B:$H,2,FALSE)</f>
        <v>MV9</v>
      </c>
      <c r="D35" s="217" t="str">
        <f>VLOOKUP($B35,Startlist!$B:$H,3,FALSE)</f>
        <v>Erkki Visnapuu</v>
      </c>
      <c r="E35" s="217" t="str">
        <f>VLOOKUP($B35,Startlist!$B:$H,4,FALSE)</f>
        <v>Maiko Kalde</v>
      </c>
      <c r="F35" s="120" t="str">
        <f>VLOOKUP($B35,Startlist!$B:$H,5,FALSE)</f>
        <v>EST</v>
      </c>
      <c r="G35" s="217" t="str">
        <f>VLOOKUP($B35,Startlist!$B:$H,7,FALSE)</f>
        <v>Gaz 53</v>
      </c>
      <c r="H35" s="228">
        <f>IF(ISERROR(VLOOKUP(L35,'Champ Classes'!J:K,2,FALSE)),0,VLOOKUP(L35,'Champ Classes'!J:K,2,FALSE))</f>
        <v>19</v>
      </c>
      <c r="I35" s="223">
        <f>A25</f>
        <v>4</v>
      </c>
      <c r="J35" s="224">
        <v>11</v>
      </c>
      <c r="K35" s="227">
        <f>H25</f>
        <v>66</v>
      </c>
      <c r="L35" s="226">
        <f ca="1">IF(C35="MV1",INDIRECT("'EE Champ'!"&amp;ADDRESS(MATCH(VALUE(B35),'EE Champ'!C:C,0),1)),INDIRECT("'EE Champ'!"&amp;ADDRESS(MATCH(VALUE(B35),'EE Champ'!C:C,0),2)))</f>
        <v>4</v>
      </c>
    </row>
    <row r="36" spans="1:12" ht="12.75" customHeight="1">
      <c r="A36" s="212"/>
      <c r="B36" s="119"/>
      <c r="C36" s="120"/>
      <c r="D36" s="115"/>
      <c r="E36" s="115"/>
      <c r="F36" s="120"/>
      <c r="G36" s="217"/>
      <c r="H36" s="209"/>
      <c r="I36" s="223">
        <f>A25</f>
        <v>4</v>
      </c>
      <c r="J36" s="224">
        <v>20</v>
      </c>
      <c r="K36" s="227">
        <f>H25</f>
        <v>66</v>
      </c>
      <c r="L36" s="226"/>
    </row>
    <row r="37" spans="1:12" ht="12.75" customHeight="1">
      <c r="A37" s="218">
        <v>5</v>
      </c>
      <c r="B37" s="219" t="str">
        <f>VLOOKUP($B39,Startlist!$B:$H,6,FALSE)</f>
        <v>TIKKRI MOTORSPORT</v>
      </c>
      <c r="C37" s="220"/>
      <c r="D37" s="221"/>
      <c r="E37" s="221"/>
      <c r="F37" s="220"/>
      <c r="G37" s="222"/>
      <c r="H37" s="242">
        <f>IF(ISERROR(LARGE(H39:H42,1)),0,LARGE(H39:H42,1))+IF(ISERROR(LARGE(H39:H42,2)),0,LARGE(H39:H42,2))+IF(ISERROR(LARGE(H39:H42,3)),0,LARGE(H39:H42,3))</f>
        <v>65</v>
      </c>
      <c r="I37" s="223">
        <f>A37</f>
        <v>5</v>
      </c>
      <c r="J37" s="224">
        <v>1</v>
      </c>
      <c r="K37" s="225">
        <f>H37</f>
        <v>65</v>
      </c>
      <c r="L37" s="226"/>
    </row>
    <row r="38" spans="1:12" ht="12.75" customHeight="1">
      <c r="A38" s="212"/>
      <c r="B38" s="119"/>
      <c r="C38" s="120"/>
      <c r="D38" s="115"/>
      <c r="E38" s="115"/>
      <c r="F38" s="120"/>
      <c r="G38" s="217"/>
      <c r="H38" s="209"/>
      <c r="I38" s="223">
        <f>A37</f>
        <v>5</v>
      </c>
      <c r="J38" s="224">
        <v>2</v>
      </c>
      <c r="K38" s="227">
        <f>H37</f>
        <v>65</v>
      </c>
      <c r="L38" s="226"/>
    </row>
    <row r="39" spans="1:12" ht="12.75" customHeight="1">
      <c r="A39" s="212"/>
      <c r="B39" s="119">
        <v>49</v>
      </c>
      <c r="C39" s="120" t="str">
        <f>VLOOKUP($B39,Startlist!$B:$H,2,FALSE)</f>
        <v>MV5</v>
      </c>
      <c r="D39" s="217" t="str">
        <f>VLOOKUP($B39,Startlist!$B:$H,3,FALSE)</f>
        <v>Ronald Jürgenson</v>
      </c>
      <c r="E39" s="217" t="str">
        <f>VLOOKUP($B39,Startlist!$B:$H,4,FALSE)</f>
        <v>Marko Kaasik</v>
      </c>
      <c r="F39" s="120" t="str">
        <f>VLOOKUP($B39,Startlist!$B:$H,5,FALSE)</f>
        <v>EST</v>
      </c>
      <c r="G39" s="217" t="str">
        <f>VLOOKUP($B39,Startlist!$B:$H,7,FALSE)</f>
        <v>Mitsubishi Lancer Evo 6</v>
      </c>
      <c r="H39" s="228">
        <f>IF(ISERROR(VLOOKUP(L39,'Champ Classes'!J:K,2,FALSE)),0,VLOOKUP(L39,'Champ Classes'!J:K,2,FALSE))</f>
        <v>0</v>
      </c>
      <c r="I39" s="223">
        <f>A37</f>
        <v>5</v>
      </c>
      <c r="J39" s="224">
        <v>3</v>
      </c>
      <c r="K39" s="227">
        <f>H37</f>
        <v>65</v>
      </c>
      <c r="L39" s="226">
        <f ca="1">IF(C39="MV1",INDIRECT("'EE Champ'!"&amp;ADDRESS(MATCH(VALUE(B39),'EE Champ'!C:C,0),1)),INDIRECT("'EE Champ'!"&amp;ADDRESS(MATCH(VALUE(B39),'EE Champ'!C:C,0),2)))</f>
        <v>0</v>
      </c>
    </row>
    <row r="40" spans="1:12" ht="12.75" customHeight="1">
      <c r="A40" s="212"/>
      <c r="B40" s="119">
        <v>56</v>
      </c>
      <c r="C40" s="120" t="str">
        <f>VLOOKUP($B40,Startlist!$B:$H,2,FALSE)</f>
        <v>MV8</v>
      </c>
      <c r="D40" s="217" t="str">
        <f>VLOOKUP($B40,Startlist!$B:$H,3,FALSE)</f>
        <v>Madis Moor</v>
      </c>
      <c r="E40" s="217" t="str">
        <f>VLOOKUP($B40,Startlist!$B:$H,4,FALSE)</f>
        <v>Taavi Udevald</v>
      </c>
      <c r="F40" s="120" t="str">
        <f>VLOOKUP($B40,Startlist!$B:$H,5,FALSE)</f>
        <v>EST</v>
      </c>
      <c r="G40" s="217" t="str">
        <f>VLOOKUP($B40,Startlist!$B:$H,7,FALSE)</f>
        <v>Toyota Starlet</v>
      </c>
      <c r="H40" s="228">
        <f>IF(ISERROR(VLOOKUP(L40,'Champ Classes'!J:K,2,FALSE)),0,VLOOKUP(L40,'Champ Classes'!J:K,2,FALSE))</f>
        <v>24</v>
      </c>
      <c r="I40" s="223">
        <f>A37</f>
        <v>5</v>
      </c>
      <c r="J40" s="224">
        <v>4</v>
      </c>
      <c r="K40" s="227">
        <f>H37</f>
        <v>65</v>
      </c>
      <c r="L40" s="226">
        <f ca="1">IF(C40="MV1",INDIRECT("'EE Champ'!"&amp;ADDRESS(MATCH(VALUE(B40),'EE Champ'!C:C,0),1)),INDIRECT("'EE Champ'!"&amp;ADDRESS(MATCH(VALUE(B40),'EE Champ'!C:C,0),2)))</f>
        <v>2</v>
      </c>
    </row>
    <row r="41" spans="1:12" ht="12.75" customHeight="1">
      <c r="A41" s="212"/>
      <c r="B41" s="119">
        <v>58</v>
      </c>
      <c r="C41" s="120" t="str">
        <f>VLOOKUP($B41,Startlist!$B:$H,2,FALSE)</f>
        <v>MV7</v>
      </c>
      <c r="D41" s="217" t="str">
        <f>VLOOKUP($B41,Startlist!$B:$H,3,FALSE)</f>
        <v>Keiro Orgus</v>
      </c>
      <c r="E41" s="217" t="str">
        <f>VLOOKUP($B41,Startlist!$B:$H,4,FALSE)</f>
        <v>Evelin Mitendorf</v>
      </c>
      <c r="F41" s="120" t="str">
        <f>VLOOKUP($B41,Startlist!$B:$H,5,FALSE)</f>
        <v>EST</v>
      </c>
      <c r="G41" s="217" t="str">
        <f>VLOOKUP($B41,Startlist!$B:$H,7,FALSE)</f>
        <v>Honda Civic Type-R</v>
      </c>
      <c r="H41" s="228">
        <f>IF(ISERROR(VLOOKUP(L41,'Champ Classes'!J:K,2,FALSE)),0,VLOOKUP(L41,'Champ Classes'!J:K,2,FALSE))</f>
        <v>24</v>
      </c>
      <c r="I41" s="223">
        <f>A37</f>
        <v>5</v>
      </c>
      <c r="J41" s="224">
        <v>5</v>
      </c>
      <c r="K41" s="227">
        <f>H37</f>
        <v>65</v>
      </c>
      <c r="L41" s="226">
        <f ca="1">IF(C41="MV1",INDIRECT("'EE Champ'!"&amp;ADDRESS(MATCH(VALUE(B41),'EE Champ'!C:C,0),1)),INDIRECT("'EE Champ'!"&amp;ADDRESS(MATCH(VALUE(B41),'EE Champ'!C:C,0),2)))</f>
        <v>2</v>
      </c>
    </row>
    <row r="42" spans="1:12" ht="12.75" customHeight="1">
      <c r="A42" s="212"/>
      <c r="B42" s="119">
        <v>60</v>
      </c>
      <c r="C42" s="120" t="str">
        <f>VLOOKUP($B42,Startlist!$B:$H,2,FALSE)</f>
        <v>MV7</v>
      </c>
      <c r="D42" s="217" t="str">
        <f>VLOOKUP($B42,Startlist!$B:$H,3,FALSE)</f>
        <v>Joonas Palmisto</v>
      </c>
      <c r="E42" s="217" t="str">
        <f>VLOOKUP($B42,Startlist!$B:$H,4,FALSE)</f>
        <v>Marko Randma</v>
      </c>
      <c r="F42" s="120" t="str">
        <f>VLOOKUP($B42,Startlist!$B:$H,5,FALSE)</f>
        <v>EST</v>
      </c>
      <c r="G42" s="217" t="str">
        <f>VLOOKUP($B42,Startlist!$B:$H,7,FALSE)</f>
        <v>VW Golf 2</v>
      </c>
      <c r="H42" s="228">
        <f>IF(ISERROR(VLOOKUP(L42,'Champ Classes'!J:K,2,FALSE)),0,VLOOKUP(L42,'Champ Classes'!J:K,2,FALSE))</f>
        <v>17</v>
      </c>
      <c r="I42" s="223">
        <f>A37</f>
        <v>5</v>
      </c>
      <c r="J42" s="224">
        <v>6</v>
      </c>
      <c r="K42" s="227">
        <f>H37</f>
        <v>65</v>
      </c>
      <c r="L42" s="226">
        <f ca="1">IF(C42="MV1",INDIRECT("'EE Champ'!"&amp;ADDRESS(MATCH(VALUE(B42),'EE Champ'!C:C,0),1)),INDIRECT("'EE Champ'!"&amp;ADDRESS(MATCH(VALUE(B42),'EE Champ'!C:C,0),2)))</f>
        <v>5</v>
      </c>
    </row>
    <row r="43" spans="1:12" ht="12.75" customHeight="1">
      <c r="A43" s="212"/>
      <c r="B43" s="119"/>
      <c r="C43" s="120"/>
      <c r="D43" s="115"/>
      <c r="E43" s="115"/>
      <c r="F43" s="120"/>
      <c r="G43" s="217"/>
      <c r="H43" s="209"/>
      <c r="I43" s="223">
        <f>A37</f>
        <v>5</v>
      </c>
      <c r="J43" s="224">
        <v>20</v>
      </c>
      <c r="K43" s="227">
        <f>H37</f>
        <v>65</v>
      </c>
      <c r="L43" s="226"/>
    </row>
    <row r="44" spans="1:12" ht="12.75" customHeight="1">
      <c r="A44" s="218">
        <v>6</v>
      </c>
      <c r="B44" s="219" t="str">
        <f>VLOOKUP($B46,Startlist!$B:$H,6,FALSE)</f>
        <v>KUPATAMA MOTORSPORT</v>
      </c>
      <c r="C44" s="220"/>
      <c r="D44" s="221"/>
      <c r="E44" s="221"/>
      <c r="F44" s="220"/>
      <c r="G44" s="222"/>
      <c r="H44" s="242">
        <f>IF(ISERROR(LARGE(H46:H49,1)),0,LARGE(H46:H49,1))+IF(ISERROR(LARGE(H46:H49,2)),0,LARGE(H46:H49,2))+IF(ISERROR(LARGE(H46:H49,3)),0,LARGE(H46:H49,3))</f>
        <v>58</v>
      </c>
      <c r="I44" s="223">
        <f>A44</f>
        <v>6</v>
      </c>
      <c r="J44" s="224">
        <v>1</v>
      </c>
      <c r="K44" s="225">
        <f>H44</f>
        <v>58</v>
      </c>
      <c r="L44" s="226"/>
    </row>
    <row r="45" spans="1:12" ht="12.75" customHeight="1">
      <c r="A45" s="212"/>
      <c r="B45" s="119"/>
      <c r="C45" s="120"/>
      <c r="D45" s="115"/>
      <c r="E45" s="115"/>
      <c r="F45" s="120"/>
      <c r="G45" s="217"/>
      <c r="H45" s="209"/>
      <c r="I45" s="223">
        <f>A44</f>
        <v>6</v>
      </c>
      <c r="J45" s="224">
        <v>2</v>
      </c>
      <c r="K45" s="227">
        <f>H44</f>
        <v>58</v>
      </c>
      <c r="L45" s="226"/>
    </row>
    <row r="46" spans="1:12" ht="12.75" customHeight="1">
      <c r="A46" s="212"/>
      <c r="B46" s="119">
        <v>10</v>
      </c>
      <c r="C46" s="120" t="str">
        <f>VLOOKUP($B46,Startlist!$B:$H,2,FALSE)</f>
        <v>MV5</v>
      </c>
      <c r="D46" s="217" t="str">
        <f>VLOOKUP($B46,Startlist!$B:$H,3,FALSE)</f>
        <v>Timmu Kōrge</v>
      </c>
      <c r="E46" s="217" t="str">
        <f>VLOOKUP($B46,Startlist!$B:$H,4,FALSE)</f>
        <v>Erik Vaasa</v>
      </c>
      <c r="F46" s="120" t="str">
        <f>VLOOKUP($B46,Startlist!$B:$H,5,FALSE)</f>
        <v>EST</v>
      </c>
      <c r="G46" s="217" t="str">
        <f>VLOOKUP($B46,Startlist!$B:$H,7,FALSE)</f>
        <v>Mitsubishi Lancer Evo 9</v>
      </c>
      <c r="H46" s="228">
        <f>IF(ISERROR(VLOOKUP(L46,'Champ Classes'!J:K,2,FALSE)),0,VLOOKUP(L46,'Champ Classes'!J:K,2,FALSE))</f>
        <v>30</v>
      </c>
      <c r="I46" s="223">
        <f>A44</f>
        <v>6</v>
      </c>
      <c r="J46" s="224">
        <v>3</v>
      </c>
      <c r="K46" s="227">
        <f>H44</f>
        <v>58</v>
      </c>
      <c r="L46" s="226">
        <f ca="1">IF(C46="MV1",INDIRECT("'EE Champ'!"&amp;ADDRESS(MATCH(VALUE(B46),'EE Champ'!C:C,0),1)),INDIRECT("'EE Champ'!"&amp;ADDRESS(MATCH(VALUE(B46),'EE Champ'!C:C,0),2)))</f>
        <v>1</v>
      </c>
    </row>
    <row r="47" spans="1:12" ht="12.75" customHeight="1">
      <c r="A47" s="212"/>
      <c r="B47" s="119">
        <v>22</v>
      </c>
      <c r="C47" s="120" t="str">
        <f>VLOOKUP($B47,Startlist!$B:$H,2,FALSE)</f>
        <v>MV5</v>
      </c>
      <c r="D47" s="217" t="str">
        <f>VLOOKUP($B47,Startlist!$B:$H,3,FALSE)</f>
        <v>Siim Liivamägi</v>
      </c>
      <c r="E47" s="217" t="str">
        <f>VLOOKUP($B47,Startlist!$B:$H,4,FALSE)</f>
        <v>Edvin Parisalu</v>
      </c>
      <c r="F47" s="120" t="str">
        <f>VLOOKUP($B47,Startlist!$B:$H,5,FALSE)</f>
        <v>EST</v>
      </c>
      <c r="G47" s="217" t="str">
        <f>VLOOKUP($B47,Startlist!$B:$H,7,FALSE)</f>
        <v>Mitsubishi Lancer Evo 9</v>
      </c>
      <c r="H47" s="228">
        <f>IF(ISERROR(VLOOKUP(L47,'Champ Classes'!J:K,2,FALSE)),0,VLOOKUP(L47,'Champ Classes'!J:K,2,FALSE))</f>
        <v>19</v>
      </c>
      <c r="I47" s="223">
        <f>A44</f>
        <v>6</v>
      </c>
      <c r="J47" s="224">
        <v>4</v>
      </c>
      <c r="K47" s="227">
        <f>H44</f>
        <v>58</v>
      </c>
      <c r="L47" s="226">
        <f ca="1">IF(C47="MV1",INDIRECT("'EE Champ'!"&amp;ADDRESS(MATCH(VALUE(B47),'EE Champ'!C:C,0),1)),INDIRECT("'EE Champ'!"&amp;ADDRESS(MATCH(VALUE(B47),'EE Champ'!C:C,0),2)))</f>
        <v>4</v>
      </c>
    </row>
    <row r="48" spans="1:12" ht="12.75" customHeight="1">
      <c r="A48" s="212"/>
      <c r="B48" s="119">
        <v>61</v>
      </c>
      <c r="C48" s="120" t="str">
        <f>VLOOKUP($B48,Startlist!$B:$H,2,FALSE)</f>
        <v>MV6</v>
      </c>
      <c r="D48" s="217" t="str">
        <f>VLOOKUP($B48,Startlist!$B:$H,3,FALSE)</f>
        <v>Rünno Ubinhain</v>
      </c>
      <c r="E48" s="217" t="str">
        <f>VLOOKUP($B48,Startlist!$B:$H,4,FALSE)</f>
        <v>Kaido Oru</v>
      </c>
      <c r="F48" s="120" t="str">
        <f>VLOOKUP($B48,Startlist!$B:$H,5,FALSE)</f>
        <v>EST</v>
      </c>
      <c r="G48" s="217" t="str">
        <f>VLOOKUP($B48,Startlist!$B:$H,7,FALSE)</f>
        <v>BMW 325 Diisel</v>
      </c>
      <c r="H48" s="228">
        <f>IF(ISERROR(VLOOKUP(L48,'Champ Classes'!J:K,2,FALSE)),0,VLOOKUP(L48,'Champ Classes'!J:K,2,FALSE))</f>
        <v>9</v>
      </c>
      <c r="I48" s="223">
        <f>A44</f>
        <v>6</v>
      </c>
      <c r="J48" s="224">
        <v>5</v>
      </c>
      <c r="K48" s="227">
        <f>H44</f>
        <v>58</v>
      </c>
      <c r="L48" s="226">
        <f ca="1">IF(C48="MV1",INDIRECT("'EE Champ'!"&amp;ADDRESS(MATCH(VALUE(B48),'EE Champ'!C:C,0),1)),INDIRECT("'EE Champ'!"&amp;ADDRESS(MATCH(VALUE(B48),'EE Champ'!C:C,0),2)))</f>
        <v>9</v>
      </c>
    </row>
    <row r="49" spans="1:12" ht="12.75" customHeight="1">
      <c r="A49" s="212"/>
      <c r="B49" s="119">
        <v>82</v>
      </c>
      <c r="C49" s="120" t="str">
        <f>VLOOKUP($B49,Startlist!$B:$H,2,FALSE)</f>
        <v>MV7</v>
      </c>
      <c r="D49" s="217" t="str">
        <f>VLOOKUP($B49,Startlist!$B:$H,3,FALSE)</f>
        <v>Märtin Liivoja</v>
      </c>
      <c r="E49" s="217" t="str">
        <f>VLOOKUP($B49,Startlist!$B:$H,4,FALSE)</f>
        <v>Stein Karu</v>
      </c>
      <c r="F49" s="120" t="str">
        <f>VLOOKUP($B49,Startlist!$B:$H,5,FALSE)</f>
        <v>EST</v>
      </c>
      <c r="G49" s="217" t="str">
        <f>VLOOKUP($B49,Startlist!$B:$H,7,FALSE)</f>
        <v>Nissan Almera GTI Diisel</v>
      </c>
      <c r="H49" s="228">
        <f>IF(ISERROR(VLOOKUP(L49,'Champ Classes'!J:K,2,FALSE)),0,VLOOKUP(L49,'Champ Classes'!J:K,2,FALSE))</f>
        <v>5</v>
      </c>
      <c r="I49" s="223">
        <f>A44</f>
        <v>6</v>
      </c>
      <c r="J49" s="224">
        <v>6</v>
      </c>
      <c r="K49" s="227">
        <f>H44</f>
        <v>58</v>
      </c>
      <c r="L49" s="226">
        <f ca="1">IF(C49="MV1",INDIRECT("'EE Champ'!"&amp;ADDRESS(MATCH(VALUE(B49),'EE Champ'!C:C,0),1)),INDIRECT("'EE Champ'!"&amp;ADDRESS(MATCH(VALUE(B49),'EE Champ'!C:C,0),2)))</f>
        <v>11</v>
      </c>
    </row>
    <row r="50" spans="1:12" ht="12.75" customHeight="1">
      <c r="A50" s="212"/>
      <c r="B50" s="119"/>
      <c r="C50" s="120"/>
      <c r="D50" s="115"/>
      <c r="E50" s="115"/>
      <c r="F50" s="120"/>
      <c r="G50" s="217"/>
      <c r="H50" s="209"/>
      <c r="I50" s="223">
        <f>A44</f>
        <v>6</v>
      </c>
      <c r="J50" s="224">
        <v>20</v>
      </c>
      <c r="K50" s="227">
        <f>H44</f>
        <v>58</v>
      </c>
      <c r="L50" s="226"/>
    </row>
    <row r="51" spans="1:12" ht="12.75" customHeight="1">
      <c r="A51" s="218">
        <v>7</v>
      </c>
      <c r="B51" s="219" t="str">
        <f>VLOOKUP($B53,Startlist!$B:$H,6,FALSE)</f>
        <v>CKR ESTONIA</v>
      </c>
      <c r="C51" s="220"/>
      <c r="D51" s="221"/>
      <c r="E51" s="221"/>
      <c r="F51" s="220"/>
      <c r="G51" s="222"/>
      <c r="H51" s="242">
        <f>IF(ISERROR(LARGE(H53:H54,1)),0,LARGE(H53:H54,1))+IF(ISERROR(LARGE(H53:H54,2)),0,LARGE(H53:H54,2))+IF(ISERROR(LARGE(H53:H54,3)),0,LARGE(H53:H54,3))</f>
        <v>54</v>
      </c>
      <c r="I51" s="223">
        <f>A51</f>
        <v>7</v>
      </c>
      <c r="J51" s="224">
        <v>1</v>
      </c>
      <c r="K51" s="225">
        <f>H51</f>
        <v>54</v>
      </c>
      <c r="L51" s="226"/>
    </row>
    <row r="52" spans="1:12" ht="12.75" customHeight="1">
      <c r="A52" s="212"/>
      <c r="B52" s="119"/>
      <c r="C52" s="120"/>
      <c r="D52" s="115"/>
      <c r="E52" s="115"/>
      <c r="F52" s="120"/>
      <c r="G52" s="217"/>
      <c r="H52" s="209"/>
      <c r="I52" s="223">
        <f>A51</f>
        <v>7</v>
      </c>
      <c r="J52" s="224">
        <v>2</v>
      </c>
      <c r="K52" s="227">
        <f>H51</f>
        <v>54</v>
      </c>
      <c r="L52" s="226"/>
    </row>
    <row r="53" spans="1:12" ht="12.75" customHeight="1">
      <c r="A53" s="212"/>
      <c r="B53" s="119">
        <v>31</v>
      </c>
      <c r="C53" s="120" t="str">
        <f>VLOOKUP($B53,Startlist!$B:$H,2,FALSE)</f>
        <v>MV4</v>
      </c>
      <c r="D53" s="217" t="str">
        <f>VLOOKUP($B53,Startlist!$B:$H,3,FALSE)</f>
        <v>Joosep.Ralf Nōgene</v>
      </c>
      <c r="E53" s="217" t="str">
        <f>VLOOKUP($B53,Startlist!$B:$H,4,FALSE)</f>
        <v>Simo Koskinen</v>
      </c>
      <c r="F53" s="120" t="str">
        <f>VLOOKUP($B53,Startlist!$B:$H,5,FALSE)</f>
        <v>EST</v>
      </c>
      <c r="G53" s="217" t="str">
        <f>VLOOKUP($B53,Startlist!$B:$H,7,FALSE)</f>
        <v>Ford Fiesta Rally4</v>
      </c>
      <c r="H53" s="228">
        <f>IF(ISERROR(VLOOKUP(L53,'Champ Classes'!J:K,2,FALSE)),0,VLOOKUP(L53,'Champ Classes'!J:K,2,FALSE))</f>
        <v>24</v>
      </c>
      <c r="I53" s="223">
        <f>A51</f>
        <v>7</v>
      </c>
      <c r="J53" s="224">
        <v>3</v>
      </c>
      <c r="K53" s="227">
        <f>H51</f>
        <v>54</v>
      </c>
      <c r="L53" s="226">
        <f ca="1">IF(C53="MV1",INDIRECT("'EE Champ'!"&amp;ADDRESS(MATCH(VALUE(B53),'EE Champ'!C:C,0),1)),INDIRECT("'EE Champ'!"&amp;ADDRESS(MATCH(VALUE(B53),'EE Champ'!C:C,0),2)))</f>
        <v>2</v>
      </c>
    </row>
    <row r="54" spans="1:12" ht="12.75" customHeight="1">
      <c r="A54" s="212"/>
      <c r="B54" s="119">
        <v>45</v>
      </c>
      <c r="C54" s="120" t="str">
        <f>VLOOKUP($B54,Startlist!$B:$H,2,FALSE)</f>
        <v>MV8</v>
      </c>
      <c r="D54" s="217" t="str">
        <f>VLOOKUP($B54,Startlist!$B:$H,3,FALSE)</f>
        <v>Patrick Enok</v>
      </c>
      <c r="E54" s="217" t="str">
        <f>VLOOKUP($B54,Startlist!$B:$H,4,FALSE)</f>
        <v>Rauno Rohtmets</v>
      </c>
      <c r="F54" s="120" t="str">
        <f>VLOOKUP($B54,Startlist!$B:$H,5,FALSE)</f>
        <v>EST</v>
      </c>
      <c r="G54" s="217" t="str">
        <f>VLOOKUP($B54,Startlist!$B:$H,7,FALSE)</f>
        <v>Citroen C2 R2 MAX</v>
      </c>
      <c r="H54" s="228">
        <f>IF(ISERROR(VLOOKUP(L54,'Champ Classes'!J:K,2,FALSE)),0,VLOOKUP(L54,'Champ Classes'!J:K,2,FALSE))</f>
        <v>30</v>
      </c>
      <c r="I54" s="223">
        <f>A51</f>
        <v>7</v>
      </c>
      <c r="J54" s="224">
        <v>4</v>
      </c>
      <c r="K54" s="227">
        <f>H51</f>
        <v>54</v>
      </c>
      <c r="L54" s="226">
        <f ca="1">IF(C54="MV1",INDIRECT("'EE Champ'!"&amp;ADDRESS(MATCH(VALUE(B54),'EE Champ'!C:C,0),1)),INDIRECT("'EE Champ'!"&amp;ADDRESS(MATCH(VALUE(B54),'EE Champ'!C:C,0),2)))</f>
        <v>1</v>
      </c>
    </row>
    <row r="55" spans="1:12" ht="12.75" customHeight="1">
      <c r="A55" s="212"/>
      <c r="B55" s="119"/>
      <c r="C55" s="120"/>
      <c r="D55" s="115"/>
      <c r="E55" s="115"/>
      <c r="F55" s="120"/>
      <c r="G55" s="217"/>
      <c r="H55" s="209"/>
      <c r="I55" s="223">
        <f>A51</f>
        <v>7</v>
      </c>
      <c r="J55" s="224">
        <v>20</v>
      </c>
      <c r="K55" s="227">
        <f>H51</f>
        <v>54</v>
      </c>
      <c r="L55" s="226"/>
    </row>
    <row r="56" spans="1:12" ht="12.75" customHeight="1">
      <c r="A56" s="218">
        <v>8</v>
      </c>
      <c r="B56" s="219" t="str">
        <f>VLOOKUP($B58,Startlist!$B:$H,6,FALSE)</f>
        <v>KAUR MOTORSPORT</v>
      </c>
      <c r="C56" s="220"/>
      <c r="D56" s="221"/>
      <c r="E56" s="221"/>
      <c r="F56" s="220"/>
      <c r="G56" s="222"/>
      <c r="H56" s="242">
        <f>IF(ISERROR(LARGE(H58:H63,1)),0,LARGE(H58:H63,1))+IF(ISERROR(LARGE(H58:H63,2)),0,LARGE(H58:H63,2))+IF(ISERROR(LARGE(H58:H63,3)),0,LARGE(H58:H63,3))</f>
        <v>54</v>
      </c>
      <c r="I56" s="223">
        <f>A56</f>
        <v>8</v>
      </c>
      <c r="J56" s="224">
        <v>1</v>
      </c>
      <c r="K56" s="225">
        <f>H56</f>
        <v>54</v>
      </c>
      <c r="L56" s="226"/>
    </row>
    <row r="57" spans="1:12" ht="12.75" customHeight="1">
      <c r="A57" s="212"/>
      <c r="B57" s="119"/>
      <c r="C57" s="120"/>
      <c r="D57" s="115"/>
      <c r="E57" s="115"/>
      <c r="F57" s="120"/>
      <c r="G57" s="217"/>
      <c r="H57" s="209"/>
      <c r="I57" s="223">
        <f>A56</f>
        <v>8</v>
      </c>
      <c r="J57" s="224">
        <v>2</v>
      </c>
      <c r="K57" s="227">
        <f>H56</f>
        <v>54</v>
      </c>
      <c r="L57" s="226"/>
    </row>
    <row r="58" spans="1:12" ht="12.75" customHeight="1">
      <c r="A58" s="212"/>
      <c r="B58" s="119">
        <v>11</v>
      </c>
      <c r="C58" s="120" t="str">
        <f>VLOOKUP($B58,Startlist!$B:$H,2,FALSE)</f>
        <v>MV1</v>
      </c>
      <c r="D58" s="217" t="str">
        <f>VLOOKUP($B58,Startlist!$B:$H,3,FALSE)</f>
        <v>Mikolaj Kempa</v>
      </c>
      <c r="E58" s="217" t="str">
        <f>VLOOKUP($B58,Startlist!$B:$H,4,FALSE)</f>
        <v>Marcin Szeja</v>
      </c>
      <c r="F58" s="120" t="str">
        <f>VLOOKUP($B58,Startlist!$B:$H,5,FALSE)</f>
        <v>POL</v>
      </c>
      <c r="G58" s="217" t="str">
        <f>VLOOKUP($B58,Startlist!$B:$H,7,FALSE)</f>
        <v>Ford Fiesta Proto</v>
      </c>
      <c r="H58" s="228">
        <f>IF(ISERROR(VLOOKUP(L58,'Champ Classes'!J:K,2,FALSE)),0,VLOOKUP(L58,'Champ Classes'!J:K,2,FALSE))</f>
        <v>5</v>
      </c>
      <c r="I58" s="223">
        <f>A56</f>
        <v>8</v>
      </c>
      <c r="J58" s="224">
        <v>3</v>
      </c>
      <c r="K58" s="227">
        <f>H56</f>
        <v>54</v>
      </c>
      <c r="L58" s="226">
        <f ca="1">IF(C58="MV1",INDIRECT("'EE Champ'!"&amp;ADDRESS(MATCH(VALUE(B58),'EE Champ'!C:C,0),1)),INDIRECT("'EE Champ'!"&amp;ADDRESS(MATCH(VALUE(B58),'EE Champ'!C:C,0),2)))</f>
        <v>11</v>
      </c>
    </row>
    <row r="59" spans="1:12" ht="12.75" customHeight="1">
      <c r="A59" s="212"/>
      <c r="B59" s="119">
        <v>34</v>
      </c>
      <c r="C59" s="120" t="str">
        <f>VLOOKUP($B59,Startlist!$B:$H,2,FALSE)</f>
        <v>MV6</v>
      </c>
      <c r="D59" s="217" t="str">
        <f>VLOOKUP($B59,Startlist!$B:$H,3,FALSE)</f>
        <v>Martin Absalon</v>
      </c>
      <c r="E59" s="217" t="str">
        <f>VLOOKUP($B59,Startlist!$B:$H,4,FALSE)</f>
        <v>Jakko Viilo</v>
      </c>
      <c r="F59" s="120" t="str">
        <f>VLOOKUP($B59,Startlist!$B:$H,5,FALSE)</f>
        <v>EST</v>
      </c>
      <c r="G59" s="217" t="str">
        <f>VLOOKUP($B59,Startlist!$B:$H,7,FALSE)</f>
        <v>BMW M3</v>
      </c>
      <c r="H59" s="228">
        <f>IF(ISERROR(VLOOKUP(L59,'Champ Classes'!J:K,2,FALSE)),0,VLOOKUP(L59,'Champ Classes'!J:K,2,FALSE))</f>
        <v>24</v>
      </c>
      <c r="I59" s="223">
        <f>A56</f>
        <v>8</v>
      </c>
      <c r="J59" s="224">
        <v>4</v>
      </c>
      <c r="K59" s="227">
        <f>H56</f>
        <v>54</v>
      </c>
      <c r="L59" s="226">
        <f ca="1">IF(C59="MV1",INDIRECT("'EE Champ'!"&amp;ADDRESS(MATCH(VALUE(B59),'EE Champ'!C:C,0),1)),INDIRECT("'EE Champ'!"&amp;ADDRESS(MATCH(VALUE(B59),'EE Champ'!C:C,0),2)))</f>
        <v>2</v>
      </c>
    </row>
    <row r="60" spans="1:12" ht="12.75" customHeight="1">
      <c r="A60" s="212"/>
      <c r="B60" s="119">
        <v>65</v>
      </c>
      <c r="C60" s="120" t="str">
        <f>VLOOKUP($B60,Startlist!$B:$H,2,FALSE)</f>
        <v>MV6</v>
      </c>
      <c r="D60" s="217" t="str">
        <f>VLOOKUP($B60,Startlist!$B:$H,3,FALSE)</f>
        <v>Frederik Annus</v>
      </c>
      <c r="E60" s="217" t="str">
        <f>VLOOKUP($B60,Startlist!$B:$H,4,FALSE)</f>
        <v>Mihkel Reinkubjas</v>
      </c>
      <c r="F60" s="120" t="str">
        <f>VLOOKUP($B60,Startlist!$B:$H,5,FALSE)</f>
        <v>EST</v>
      </c>
      <c r="G60" s="217" t="str">
        <f>VLOOKUP($B60,Startlist!$B:$H,7,FALSE)</f>
        <v>BMW 328</v>
      </c>
      <c r="H60" s="228">
        <f>IF(ISERROR(VLOOKUP(L60,'Champ Classes'!J:K,2,FALSE)),0,VLOOKUP(L60,'Champ Classes'!J:K,2,FALSE))</f>
        <v>0</v>
      </c>
      <c r="I60" s="223">
        <f>A56</f>
        <v>8</v>
      </c>
      <c r="J60" s="224">
        <v>5</v>
      </c>
      <c r="K60" s="227">
        <f>H56</f>
        <v>54</v>
      </c>
      <c r="L60" s="226">
        <f ca="1">IF(C60="MV1",INDIRECT("'EE Champ'!"&amp;ADDRESS(MATCH(VALUE(B60),'EE Champ'!C:C,0),1)),INDIRECT("'EE Champ'!"&amp;ADDRESS(MATCH(VALUE(B60),'EE Champ'!C:C,0),2)))</f>
        <v>0</v>
      </c>
    </row>
    <row r="61" spans="1:12" ht="12.75" customHeight="1">
      <c r="A61" s="212"/>
      <c r="B61" s="119">
        <v>73</v>
      </c>
      <c r="C61" s="120" t="str">
        <f>VLOOKUP($B61,Startlist!$B:$H,2,FALSE)</f>
        <v>MV6</v>
      </c>
      <c r="D61" s="217" t="str">
        <f>VLOOKUP($B61,Startlist!$B:$H,3,FALSE)</f>
        <v>Sigmar Tammemägi</v>
      </c>
      <c r="E61" s="217" t="str">
        <f>VLOOKUP($B61,Startlist!$B:$H,4,FALSE)</f>
        <v>Arno Kuus</v>
      </c>
      <c r="F61" s="120" t="str">
        <f>VLOOKUP($B61,Startlist!$B:$H,5,FALSE)</f>
        <v>EST</v>
      </c>
      <c r="G61" s="217" t="str">
        <f>VLOOKUP($B61,Startlist!$B:$H,7,FALSE)</f>
        <v>BMW Compact</v>
      </c>
      <c r="H61" s="228">
        <f>IF(ISERROR(VLOOKUP(L61,'Champ Classes'!J:K,2,FALSE)),0,VLOOKUP(L61,'Champ Classes'!J:K,2,FALSE))</f>
        <v>11</v>
      </c>
      <c r="I61" s="223">
        <f>A56</f>
        <v>8</v>
      </c>
      <c r="J61" s="224">
        <v>6</v>
      </c>
      <c r="K61" s="227">
        <f>H56</f>
        <v>54</v>
      </c>
      <c r="L61" s="226">
        <f ca="1">IF(C61="MV1",INDIRECT("'EE Champ'!"&amp;ADDRESS(MATCH(VALUE(B61),'EE Champ'!C:C,0),1)),INDIRECT("'EE Champ'!"&amp;ADDRESS(MATCH(VALUE(B61),'EE Champ'!C:C,0),2)))</f>
        <v>8</v>
      </c>
    </row>
    <row r="62" spans="1:12" ht="12.75" customHeight="1">
      <c r="A62" s="212"/>
      <c r="B62" s="119">
        <v>78</v>
      </c>
      <c r="C62" s="120" t="str">
        <f>VLOOKUP($B62,Startlist!$B:$H,2,FALSE)</f>
        <v>MV7</v>
      </c>
      <c r="D62" s="217" t="str">
        <f>VLOOKUP($B62,Startlist!$B:$H,3,FALSE)</f>
        <v>Urmo Luts</v>
      </c>
      <c r="E62" s="217" t="str">
        <f>VLOOKUP($B62,Startlist!$B:$H,4,FALSE)</f>
        <v>Lauri Luts</v>
      </c>
      <c r="F62" s="120" t="str">
        <f>VLOOKUP($B62,Startlist!$B:$H,5,FALSE)</f>
        <v>EST</v>
      </c>
      <c r="G62" s="217" t="str">
        <f>VLOOKUP($B62,Startlist!$B:$H,7,FALSE)</f>
        <v>VW Golf 2</v>
      </c>
      <c r="H62" s="228">
        <f>IF(ISERROR(VLOOKUP(L62,'Champ Classes'!J:K,2,FALSE)),0,VLOOKUP(L62,'Champ Classes'!J:K,2,FALSE))</f>
        <v>19</v>
      </c>
      <c r="I62" s="223">
        <f>A56</f>
        <v>8</v>
      </c>
      <c r="J62" s="224">
        <v>7</v>
      </c>
      <c r="K62" s="227">
        <f>H56</f>
        <v>54</v>
      </c>
      <c r="L62" s="226">
        <f ca="1">IF(C62="MV1",INDIRECT("'EE Champ'!"&amp;ADDRESS(MATCH(VALUE(B62),'EE Champ'!C:C,0),1)),INDIRECT("'EE Champ'!"&amp;ADDRESS(MATCH(VALUE(B62),'EE Champ'!C:C,0),2)))</f>
        <v>4</v>
      </c>
    </row>
    <row r="63" spans="1:12" ht="12.75" customHeight="1">
      <c r="A63" s="212"/>
      <c r="B63" s="119">
        <v>81</v>
      </c>
      <c r="C63" s="120" t="str">
        <f>VLOOKUP($B63,Startlist!$B:$H,2,FALSE)</f>
        <v>MV7</v>
      </c>
      <c r="D63" s="217" t="str">
        <f>VLOOKUP($B63,Startlist!$B:$H,3,FALSE)</f>
        <v>Risto Raie</v>
      </c>
      <c r="E63" s="217" t="str">
        <f>VLOOKUP($B63,Startlist!$B:$H,4,FALSE)</f>
        <v>Maido Külmallik</v>
      </c>
      <c r="F63" s="120" t="str">
        <f>VLOOKUP($B63,Startlist!$B:$H,5,FALSE)</f>
        <v>EST</v>
      </c>
      <c r="G63" s="217" t="str">
        <f>VLOOKUP($B63,Startlist!$B:$H,7,FALSE)</f>
        <v>Lada 2107</v>
      </c>
      <c r="H63" s="228">
        <f>IF(ISERROR(VLOOKUP(L63,'Champ Classes'!J:K,2,FALSE)),0,VLOOKUP(L63,'Champ Classes'!J:K,2,FALSE))</f>
        <v>7</v>
      </c>
      <c r="I63" s="223">
        <f>A56</f>
        <v>8</v>
      </c>
      <c r="J63" s="224">
        <v>8</v>
      </c>
      <c r="K63" s="227">
        <f>H56</f>
        <v>54</v>
      </c>
      <c r="L63" s="226">
        <f ca="1">IF(C63="MV1",INDIRECT("'EE Champ'!"&amp;ADDRESS(MATCH(VALUE(B63),'EE Champ'!C:C,0),1)),INDIRECT("'EE Champ'!"&amp;ADDRESS(MATCH(VALUE(B63),'EE Champ'!C:C,0),2)))</f>
        <v>10</v>
      </c>
    </row>
    <row r="64" spans="1:12" ht="12.75" customHeight="1">
      <c r="A64" s="212"/>
      <c r="B64" s="119"/>
      <c r="C64" s="120"/>
      <c r="D64" s="115"/>
      <c r="E64" s="115"/>
      <c r="F64" s="120"/>
      <c r="G64" s="217"/>
      <c r="H64" s="209"/>
      <c r="I64" s="223">
        <f>A56</f>
        <v>8</v>
      </c>
      <c r="J64" s="224">
        <v>20</v>
      </c>
      <c r="K64" s="227">
        <f>H56</f>
        <v>54</v>
      </c>
      <c r="L64" s="226"/>
    </row>
    <row r="65" spans="1:12" ht="12.75" customHeight="1">
      <c r="A65" s="218">
        <v>9</v>
      </c>
      <c r="B65" s="219" t="str">
        <f>VLOOKUP($B67,Startlist!$B:$H,6,FALSE)</f>
        <v>BTR RACING</v>
      </c>
      <c r="C65" s="220"/>
      <c r="D65" s="221"/>
      <c r="E65" s="221"/>
      <c r="F65" s="220"/>
      <c r="G65" s="222"/>
      <c r="H65" s="242">
        <f>IF(ISERROR(LARGE(H67:H72,1)),0,LARGE(H67:H72,1))+IF(ISERROR(LARGE(H67:H72,2)),0,LARGE(H67:H72,2))+IF(ISERROR(LARGE(H67:H72,3)),0,LARGE(H67:H72,3))</f>
        <v>47</v>
      </c>
      <c r="I65" s="223">
        <f>A65</f>
        <v>9</v>
      </c>
      <c r="J65" s="224">
        <v>1</v>
      </c>
      <c r="K65" s="225">
        <f>H65</f>
        <v>47</v>
      </c>
      <c r="L65" s="226"/>
    </row>
    <row r="66" spans="1:12" ht="12.75" customHeight="1">
      <c r="A66" s="212"/>
      <c r="B66" s="119"/>
      <c r="C66" s="120"/>
      <c r="D66" s="115"/>
      <c r="E66" s="115"/>
      <c r="F66" s="120"/>
      <c r="G66" s="217"/>
      <c r="H66" s="209"/>
      <c r="I66" s="223">
        <f>A65</f>
        <v>9</v>
      </c>
      <c r="J66" s="224">
        <v>2</v>
      </c>
      <c r="K66" s="227">
        <f>H65</f>
        <v>47</v>
      </c>
      <c r="L66" s="226"/>
    </row>
    <row r="67" spans="1:12" ht="12.75" customHeight="1">
      <c r="A67" s="212"/>
      <c r="B67" s="119">
        <v>25</v>
      </c>
      <c r="C67" s="120" t="str">
        <f>VLOOKUP($B67,Startlist!$B:$H,2,FALSE)</f>
        <v>MV4</v>
      </c>
      <c r="D67" s="217" t="str">
        <f>VLOOKUP($B67,Startlist!$B:$H,3,FALSE)</f>
        <v>Kati Nōuakas</v>
      </c>
      <c r="E67" s="217" t="str">
        <f>VLOOKUP($B67,Startlist!$B:$H,4,FALSE)</f>
        <v>Silver Jänes</v>
      </c>
      <c r="F67" s="120" t="str">
        <f>VLOOKUP($B67,Startlist!$B:$H,5,FALSE)</f>
        <v>EST</v>
      </c>
      <c r="G67" s="217" t="str">
        <f>VLOOKUP($B67,Startlist!$B:$H,7,FALSE)</f>
        <v>Ford Fiesta R2</v>
      </c>
      <c r="H67" s="228">
        <f>IF(ISERROR(VLOOKUP(L67,'Champ Classes'!J:K,2,FALSE)),0,VLOOKUP(L67,'Champ Classes'!J:K,2,FALSE))</f>
        <v>0</v>
      </c>
      <c r="I67" s="223">
        <f>A65</f>
        <v>9</v>
      </c>
      <c r="J67" s="224">
        <v>3</v>
      </c>
      <c r="K67" s="227">
        <f>H65</f>
        <v>47</v>
      </c>
      <c r="L67" s="226">
        <f ca="1">IF(C67="MV1",INDIRECT("'EE Champ'!"&amp;ADDRESS(MATCH(VALUE(B67),'EE Champ'!C:C,0),1)),INDIRECT("'EE Champ'!"&amp;ADDRESS(MATCH(VALUE(B67),'EE Champ'!C:C,0),2)))</f>
        <v>0</v>
      </c>
    </row>
    <row r="68" spans="1:12" ht="12.75" customHeight="1">
      <c r="A68" s="212"/>
      <c r="B68" s="119">
        <v>39</v>
      </c>
      <c r="C68" s="120" t="str">
        <f>VLOOKUP($B68,Startlist!$B:$H,2,FALSE)</f>
        <v>MV6</v>
      </c>
      <c r="D68" s="217" t="str">
        <f>VLOOKUP($B68,Startlist!$B:$H,3,FALSE)</f>
        <v>Argo Kuutok</v>
      </c>
      <c r="E68" s="217" t="str">
        <f>VLOOKUP($B68,Startlist!$B:$H,4,FALSE)</f>
        <v>Vallo Pleesi</v>
      </c>
      <c r="F68" s="120" t="str">
        <f>VLOOKUP($B68,Startlist!$B:$H,5,FALSE)</f>
        <v>EST</v>
      </c>
      <c r="G68" s="217" t="str">
        <f>VLOOKUP($B68,Startlist!$B:$H,7,FALSE)</f>
        <v>BMW M3</v>
      </c>
      <c r="H68" s="228">
        <f>IF(ISERROR(VLOOKUP(L68,'Champ Classes'!J:K,2,FALSE)),0,VLOOKUP(L68,'Champ Classes'!J:K,2,FALSE))</f>
        <v>7</v>
      </c>
      <c r="I68" s="223">
        <f>A65</f>
        <v>9</v>
      </c>
      <c r="J68" s="224">
        <v>4</v>
      </c>
      <c r="K68" s="227">
        <f>H65</f>
        <v>47</v>
      </c>
      <c r="L68" s="226">
        <f ca="1">IF(C68="MV1",INDIRECT("'EE Champ'!"&amp;ADDRESS(MATCH(VALUE(B68),'EE Champ'!C:C,0),1)),INDIRECT("'EE Champ'!"&amp;ADDRESS(MATCH(VALUE(B68),'EE Champ'!C:C,0),2)))</f>
        <v>10</v>
      </c>
    </row>
    <row r="69" spans="1:12" ht="12.75" customHeight="1">
      <c r="A69" s="212"/>
      <c r="B69" s="119">
        <v>40</v>
      </c>
      <c r="C69" s="120" t="str">
        <f>VLOOKUP($B69,Startlist!$B:$H,2,FALSE)</f>
        <v>MV6</v>
      </c>
      <c r="D69" s="217" t="str">
        <f>VLOOKUP($B69,Startlist!$B:$H,3,FALSE)</f>
        <v>Ott Mesikäpp</v>
      </c>
      <c r="E69" s="217" t="str">
        <f>VLOOKUP($B69,Startlist!$B:$H,4,FALSE)</f>
        <v>Ilmar Pukk</v>
      </c>
      <c r="F69" s="120" t="str">
        <f>VLOOKUP($B69,Startlist!$B:$H,5,FALSE)</f>
        <v>EST</v>
      </c>
      <c r="G69" s="217" t="str">
        <f>VLOOKUP($B69,Startlist!$B:$H,7,FALSE)</f>
        <v>BMW M3</v>
      </c>
      <c r="H69" s="228">
        <f>IF(ISERROR(VLOOKUP(L69,'Champ Classes'!J:K,2,FALSE)),0,VLOOKUP(L69,'Champ Classes'!J:K,2,FALSE))</f>
        <v>19</v>
      </c>
      <c r="I69" s="223">
        <f>A65</f>
        <v>9</v>
      </c>
      <c r="J69" s="224">
        <v>5</v>
      </c>
      <c r="K69" s="227">
        <f>H65</f>
        <v>47</v>
      </c>
      <c r="L69" s="226">
        <f ca="1">IF(C69="MV1",INDIRECT("'EE Champ'!"&amp;ADDRESS(MATCH(VALUE(B69),'EE Champ'!C:C,0),1)),INDIRECT("'EE Champ'!"&amp;ADDRESS(MATCH(VALUE(B69),'EE Champ'!C:C,0),2)))</f>
        <v>4</v>
      </c>
    </row>
    <row r="70" spans="1:12" ht="12.75" customHeight="1">
      <c r="A70" s="212"/>
      <c r="B70" s="119">
        <v>42</v>
      </c>
      <c r="C70" s="120" t="str">
        <f>VLOOKUP($B70,Startlist!$B:$H,2,FALSE)</f>
        <v>MV5</v>
      </c>
      <c r="D70" s="217" t="str">
        <f>VLOOKUP($B70,Startlist!$B:$H,3,FALSE)</f>
        <v>Rainer Paavel</v>
      </c>
      <c r="E70" s="217" t="str">
        <f>VLOOKUP($B70,Startlist!$B:$H,4,FALSE)</f>
        <v>Tiina Ehrbach</v>
      </c>
      <c r="F70" s="120" t="str">
        <f>VLOOKUP($B70,Startlist!$B:$H,5,FALSE)</f>
        <v>EST</v>
      </c>
      <c r="G70" s="217" t="str">
        <f>VLOOKUP($B70,Startlist!$B:$H,7,FALSE)</f>
        <v>Mitsubishi Lancer Evo 9</v>
      </c>
      <c r="H70" s="228">
        <f>IF(ISERROR(VLOOKUP(L70,'Champ Classes'!J:K,2,FALSE)),0,VLOOKUP(L70,'Champ Classes'!J:K,2,FALSE))</f>
        <v>11</v>
      </c>
      <c r="I70" s="223">
        <f>A65</f>
        <v>9</v>
      </c>
      <c r="J70" s="224">
        <v>6</v>
      </c>
      <c r="K70" s="227">
        <f>H65</f>
        <v>47</v>
      </c>
      <c r="L70" s="226">
        <f ca="1">IF(C70="MV1",INDIRECT("'EE Champ'!"&amp;ADDRESS(MATCH(VALUE(B70),'EE Champ'!C:C,0),1)),INDIRECT("'EE Champ'!"&amp;ADDRESS(MATCH(VALUE(B70),'EE Champ'!C:C,0),2)))</f>
        <v>8</v>
      </c>
    </row>
    <row r="71" spans="1:12" ht="12.75" customHeight="1">
      <c r="A71" s="212"/>
      <c r="B71" s="119">
        <v>59</v>
      </c>
      <c r="C71" s="120" t="str">
        <f>VLOOKUP($B71,Startlist!$B:$H,2,FALSE)</f>
        <v>MV8</v>
      </c>
      <c r="D71" s="217" t="str">
        <f>VLOOKUP($B71,Startlist!$B:$H,3,FALSE)</f>
        <v>Patrick Juhe</v>
      </c>
      <c r="E71" s="217" t="str">
        <f>VLOOKUP($B71,Startlist!$B:$H,4,FALSE)</f>
        <v>Rauno Orupōld</v>
      </c>
      <c r="F71" s="120" t="str">
        <f>VLOOKUP($B71,Startlist!$B:$H,5,FALSE)</f>
        <v>EST</v>
      </c>
      <c r="G71" s="217" t="str">
        <f>VLOOKUP($B71,Startlist!$B:$H,7,FALSE)</f>
        <v>Honda Civic</v>
      </c>
      <c r="H71" s="228">
        <f>IF(ISERROR(VLOOKUP(L71,'Champ Classes'!J:K,2,FALSE)),0,VLOOKUP(L71,'Champ Classes'!J:K,2,FALSE))</f>
        <v>17</v>
      </c>
      <c r="I71" s="223">
        <f>A65</f>
        <v>9</v>
      </c>
      <c r="J71" s="224">
        <v>7</v>
      </c>
      <c r="K71" s="227">
        <f>H65</f>
        <v>47</v>
      </c>
      <c r="L71" s="226">
        <f ca="1">IF(C71="MV1",INDIRECT("'EE Champ'!"&amp;ADDRESS(MATCH(VALUE(B71),'EE Champ'!C:C,0),1)),INDIRECT("'EE Champ'!"&amp;ADDRESS(MATCH(VALUE(B71),'EE Champ'!C:C,0),2)))</f>
        <v>5</v>
      </c>
    </row>
    <row r="72" spans="1:12" ht="12.75" customHeight="1">
      <c r="A72" s="212"/>
      <c r="B72" s="119">
        <v>80</v>
      </c>
      <c r="C72" s="120" t="str">
        <f>VLOOKUP($B72,Startlist!$B:$H,2,FALSE)</f>
        <v>MV7</v>
      </c>
      <c r="D72" s="217" t="str">
        <f>VLOOKUP($B72,Startlist!$B:$H,3,FALSE)</f>
        <v>Imre Randmäe</v>
      </c>
      <c r="E72" s="217" t="str">
        <f>VLOOKUP($B72,Startlist!$B:$H,4,FALSE)</f>
        <v>Sven Tammin</v>
      </c>
      <c r="F72" s="120" t="str">
        <f>VLOOKUP($B72,Startlist!$B:$H,5,FALSE)</f>
        <v>EST</v>
      </c>
      <c r="G72" s="217" t="str">
        <f>VLOOKUP($B72,Startlist!$B:$H,7,FALSE)</f>
        <v>VW Golf 2</v>
      </c>
      <c r="H72" s="228">
        <f>IF(ISERROR(VLOOKUP(L72,'Champ Classes'!J:K,2,FALSE)),0,VLOOKUP(L72,'Champ Classes'!J:K,2,FALSE))</f>
        <v>0</v>
      </c>
      <c r="I72" s="223">
        <f>A65</f>
        <v>9</v>
      </c>
      <c r="J72" s="224">
        <v>8</v>
      </c>
      <c r="K72" s="227">
        <f>H65</f>
        <v>47</v>
      </c>
      <c r="L72" s="226">
        <f ca="1">IF(C72="MV1",INDIRECT("'EE Champ'!"&amp;ADDRESS(MATCH(VALUE(B72),'EE Champ'!C:C,0),1)),INDIRECT("'EE Champ'!"&amp;ADDRESS(MATCH(VALUE(B72),'EE Champ'!C:C,0),2)))</f>
        <v>0</v>
      </c>
    </row>
    <row r="73" spans="1:12" ht="12.75" customHeight="1">
      <c r="A73" s="212"/>
      <c r="B73" s="119"/>
      <c r="C73" s="120"/>
      <c r="D73" s="115"/>
      <c r="E73" s="115"/>
      <c r="F73" s="120"/>
      <c r="G73" s="217"/>
      <c r="H73" s="209"/>
      <c r="I73" s="223">
        <f>A65</f>
        <v>9</v>
      </c>
      <c r="J73" s="224">
        <v>20</v>
      </c>
      <c r="K73" s="227">
        <f>H65</f>
        <v>47</v>
      </c>
      <c r="L73" s="226"/>
    </row>
    <row r="74" spans="1:12" ht="12.75" customHeight="1">
      <c r="A74" s="218">
        <v>10</v>
      </c>
      <c r="B74" s="219" t="str">
        <f>VLOOKUP($B76,Startlist!$B:$H,6,FALSE)</f>
        <v>PIHTLA RT</v>
      </c>
      <c r="C74" s="220"/>
      <c r="D74" s="221"/>
      <c r="E74" s="221"/>
      <c r="F74" s="220"/>
      <c r="G74" s="222"/>
      <c r="H74" s="242">
        <f>IF(ISERROR(LARGE(H76:H77,1)),0,LARGE(H76:H77,1))+IF(ISERROR(LARGE(H76:H77,2)),0,LARGE(H76:H77,2))+IF(ISERROR(LARGE(H76:H77,3)),0,LARGE(H76:H77,3))</f>
        <v>36</v>
      </c>
      <c r="I74" s="223">
        <f>A74</f>
        <v>10</v>
      </c>
      <c r="J74" s="224">
        <v>1</v>
      </c>
      <c r="K74" s="225">
        <f>H74</f>
        <v>36</v>
      </c>
      <c r="L74" s="226"/>
    </row>
    <row r="75" spans="1:12" ht="12.75" customHeight="1">
      <c r="A75" s="212"/>
      <c r="B75" s="119"/>
      <c r="C75" s="120"/>
      <c r="D75" s="115"/>
      <c r="E75" s="115"/>
      <c r="F75" s="120"/>
      <c r="G75" s="217"/>
      <c r="H75" s="209"/>
      <c r="I75" s="223">
        <f>A74</f>
        <v>10</v>
      </c>
      <c r="J75" s="224">
        <v>2</v>
      </c>
      <c r="K75" s="227">
        <f>H74</f>
        <v>36</v>
      </c>
      <c r="L75" s="226"/>
    </row>
    <row r="76" spans="1:12" ht="12.75" customHeight="1">
      <c r="A76" s="212"/>
      <c r="B76" s="119">
        <v>47</v>
      </c>
      <c r="C76" s="120" t="str">
        <f>VLOOKUP($B76,Startlist!$B:$H,2,FALSE)</f>
        <v>MV6</v>
      </c>
      <c r="D76" s="217" t="str">
        <f>VLOOKUP($B76,Startlist!$B:$H,3,FALSE)</f>
        <v>Karl Jalakas</v>
      </c>
      <c r="E76" s="217" t="str">
        <f>VLOOKUP($B76,Startlist!$B:$H,4,FALSE)</f>
        <v>Janek Kundrats</v>
      </c>
      <c r="F76" s="120" t="str">
        <f>VLOOKUP($B76,Startlist!$B:$H,5,FALSE)</f>
        <v>EST</v>
      </c>
      <c r="G76" s="217" t="str">
        <f>VLOOKUP($B76,Startlist!$B:$H,7,FALSE)</f>
        <v>BMW 330I</v>
      </c>
      <c r="H76" s="228">
        <f>IF(ISERROR(VLOOKUP(L76,'Champ Classes'!J:K,2,FALSE)),0,VLOOKUP(L76,'Champ Classes'!J:K,2,FALSE))</f>
        <v>15</v>
      </c>
      <c r="I76" s="223">
        <f>A74</f>
        <v>10</v>
      </c>
      <c r="J76" s="224">
        <v>3</v>
      </c>
      <c r="K76" s="227">
        <f>H74</f>
        <v>36</v>
      </c>
      <c r="L76" s="226">
        <f ca="1">IF(C76="MV1",INDIRECT("'EE Champ'!"&amp;ADDRESS(MATCH(VALUE(B76),'EE Champ'!C:C,0),1)),INDIRECT("'EE Champ'!"&amp;ADDRESS(MATCH(VALUE(B76),'EE Champ'!C:C,0),2)))</f>
        <v>6</v>
      </c>
    </row>
    <row r="77" spans="1:12" ht="12.75" customHeight="1">
      <c r="A77" s="212"/>
      <c r="B77" s="119">
        <v>53</v>
      </c>
      <c r="C77" s="120" t="str">
        <f>VLOOKUP($B77,Startlist!$B:$H,2,FALSE)</f>
        <v>MV8</v>
      </c>
      <c r="D77" s="217" t="str">
        <f>VLOOKUP($B77,Startlist!$B:$H,3,FALSE)</f>
        <v>Kermo Laus</v>
      </c>
      <c r="E77" s="217" t="str">
        <f>VLOOKUP($B77,Startlist!$B:$H,4,FALSE)</f>
        <v>Alain Sivous</v>
      </c>
      <c r="F77" s="120" t="str">
        <f>VLOOKUP($B77,Startlist!$B:$H,5,FALSE)</f>
        <v>EST</v>
      </c>
      <c r="G77" s="217" t="str">
        <f>VLOOKUP($B77,Startlist!$B:$H,7,FALSE)</f>
        <v>Nissan Sunny</v>
      </c>
      <c r="H77" s="228">
        <f>IF(ISERROR(VLOOKUP(L77,'Champ Classes'!J:K,2,FALSE)),0,VLOOKUP(L77,'Champ Classes'!J:K,2,FALSE))</f>
        <v>21</v>
      </c>
      <c r="I77" s="223">
        <f>A74</f>
        <v>10</v>
      </c>
      <c r="J77" s="224">
        <v>4</v>
      </c>
      <c r="K77" s="227">
        <f>H74</f>
        <v>36</v>
      </c>
      <c r="L77" s="226">
        <f ca="1">IF(C77="MV1",INDIRECT("'EE Champ'!"&amp;ADDRESS(MATCH(VALUE(B77),'EE Champ'!C:C,0),1)),INDIRECT("'EE Champ'!"&amp;ADDRESS(MATCH(VALUE(B77),'EE Champ'!C:C,0),2)))</f>
        <v>3</v>
      </c>
    </row>
    <row r="78" spans="1:12" ht="12.75" customHeight="1">
      <c r="A78" s="212"/>
      <c r="B78" s="119"/>
      <c r="C78" s="120"/>
      <c r="D78" s="115"/>
      <c r="E78" s="115"/>
      <c r="F78" s="120"/>
      <c r="G78" s="217"/>
      <c r="H78" s="209"/>
      <c r="I78" s="223">
        <f>A74</f>
        <v>10</v>
      </c>
      <c r="J78" s="224">
        <v>20</v>
      </c>
      <c r="K78" s="227">
        <f>H74</f>
        <v>36</v>
      </c>
      <c r="L78" s="226"/>
    </row>
    <row r="79" spans="1:12" ht="12.75" customHeight="1">
      <c r="A79" s="218">
        <v>11</v>
      </c>
      <c r="B79" s="219" t="str">
        <f>VLOOKUP($B81,Startlist!$B:$H,6,FALSE)</f>
        <v>MÄRJAMAA RALLY TEAM</v>
      </c>
      <c r="C79" s="220"/>
      <c r="D79" s="221"/>
      <c r="E79" s="221"/>
      <c r="F79" s="220"/>
      <c r="G79" s="222"/>
      <c r="H79" s="242">
        <f>IF(ISERROR(LARGE(H81:H85,1)),0,LARGE(H81:H85,1))+IF(ISERROR(LARGE(H81:H85,2)),0,LARGE(H81:H85,2))+IF(ISERROR(LARGE(H81:H85,3)),0,LARGE(H81:H85,3))</f>
        <v>34</v>
      </c>
      <c r="I79" s="223">
        <f>A79</f>
        <v>11</v>
      </c>
      <c r="J79" s="224">
        <v>1</v>
      </c>
      <c r="K79" s="225">
        <f>H79</f>
        <v>34</v>
      </c>
      <c r="L79" s="226"/>
    </row>
    <row r="80" spans="1:12" ht="12.75" customHeight="1">
      <c r="A80" s="212"/>
      <c r="B80" s="119"/>
      <c r="C80" s="120"/>
      <c r="D80" s="115"/>
      <c r="E80" s="115"/>
      <c r="F80" s="120"/>
      <c r="G80" s="217"/>
      <c r="H80" s="209"/>
      <c r="I80" s="223">
        <f>A79</f>
        <v>11</v>
      </c>
      <c r="J80" s="224">
        <v>2</v>
      </c>
      <c r="K80" s="227">
        <f>H79</f>
        <v>34</v>
      </c>
      <c r="L80" s="226"/>
    </row>
    <row r="81" spans="1:12" ht="12.75" customHeight="1">
      <c r="A81" s="212"/>
      <c r="B81" s="119">
        <v>55</v>
      </c>
      <c r="C81" s="120" t="str">
        <f>VLOOKUP($B81,Startlist!$B:$H,2,FALSE)</f>
        <v>MV7</v>
      </c>
      <c r="D81" s="217" t="str">
        <f>VLOOKUP($B81,Startlist!$B:$H,3,FALSE)</f>
        <v>Sören Sisas</v>
      </c>
      <c r="E81" s="217" t="str">
        <f>VLOOKUP($B81,Startlist!$B:$H,4,FALSE)</f>
        <v>Ken Hahn</v>
      </c>
      <c r="F81" s="120" t="str">
        <f>VLOOKUP($B81,Startlist!$B:$H,5,FALSE)</f>
        <v>EST</v>
      </c>
      <c r="G81" s="217" t="str">
        <f>VLOOKUP($B81,Startlist!$B:$H,7,FALSE)</f>
        <v>Volkswagen Golf 2</v>
      </c>
      <c r="H81" s="228">
        <f>IF(ISERROR(VLOOKUP(L81,'Champ Classes'!J:K,2,FALSE)),0,VLOOKUP(L81,'Champ Classes'!J:K,2,FALSE))</f>
        <v>13</v>
      </c>
      <c r="I81" s="223">
        <f>A79</f>
        <v>11</v>
      </c>
      <c r="J81" s="224">
        <v>3</v>
      </c>
      <c r="K81" s="227">
        <f>H79</f>
        <v>34</v>
      </c>
      <c r="L81" s="226">
        <f ca="1">IF(C81="MV1",INDIRECT("'EE Champ'!"&amp;ADDRESS(MATCH(VALUE(B81),'EE Champ'!C:C,0),1)),INDIRECT("'EE Champ'!"&amp;ADDRESS(MATCH(VALUE(B81),'EE Champ'!C:C,0),2)))</f>
        <v>7</v>
      </c>
    </row>
    <row r="82" spans="1:12" ht="12.75" customHeight="1">
      <c r="A82" s="212"/>
      <c r="B82" s="119">
        <v>84</v>
      </c>
      <c r="C82" s="120" t="str">
        <f>VLOOKUP($B82,Startlist!$B:$H,2,FALSE)</f>
        <v>MV9</v>
      </c>
      <c r="D82" s="217" t="str">
        <f>VLOOKUP($B82,Startlist!$B:$H,3,FALSE)</f>
        <v>Veiko Liukanen</v>
      </c>
      <c r="E82" s="217" t="str">
        <f>VLOOKUP($B82,Startlist!$B:$H,4,FALSE)</f>
        <v>Toivo Liukanen</v>
      </c>
      <c r="F82" s="120" t="str">
        <f>VLOOKUP($B82,Startlist!$B:$H,5,FALSE)</f>
        <v>EST</v>
      </c>
      <c r="G82" s="217" t="str">
        <f>VLOOKUP($B82,Startlist!$B:$H,7,FALSE)</f>
        <v>Gaz 51</v>
      </c>
      <c r="H82" s="228">
        <f>IF(ISERROR(VLOOKUP(L82,'Champ Classes'!J:K,2,FALSE)),0,VLOOKUP(L82,'Champ Classes'!J:K,2,FALSE))</f>
        <v>0</v>
      </c>
      <c r="I82" s="223">
        <f>A79</f>
        <v>11</v>
      </c>
      <c r="J82" s="224">
        <v>4</v>
      </c>
      <c r="K82" s="227">
        <f>H79</f>
        <v>34</v>
      </c>
      <c r="L82" s="226">
        <f ca="1">IF(C82="MV1",INDIRECT("'EE Champ'!"&amp;ADDRESS(MATCH(VALUE(B82),'EE Champ'!C:C,0),1)),INDIRECT("'EE Champ'!"&amp;ADDRESS(MATCH(VALUE(B82),'EE Champ'!C:C,0),2)))</f>
        <v>0</v>
      </c>
    </row>
    <row r="83" spans="1:12" ht="12.75" customHeight="1">
      <c r="A83" s="212"/>
      <c r="B83" s="119">
        <v>85</v>
      </c>
      <c r="C83" s="120" t="str">
        <f>VLOOKUP($B83,Startlist!$B:$H,2,FALSE)</f>
        <v>MV9</v>
      </c>
      <c r="D83" s="217" t="str">
        <f>VLOOKUP($B83,Startlist!$B:$H,3,FALSE)</f>
        <v>Tarmo Silt</v>
      </c>
      <c r="E83" s="217" t="str">
        <f>VLOOKUP($B83,Startlist!$B:$H,4,FALSE)</f>
        <v>Raido Loel</v>
      </c>
      <c r="F83" s="120" t="str">
        <f>VLOOKUP($B83,Startlist!$B:$H,5,FALSE)</f>
        <v>EST</v>
      </c>
      <c r="G83" s="217" t="str">
        <f>VLOOKUP($B83,Startlist!$B:$H,7,FALSE)</f>
        <v>Gaz 51</v>
      </c>
      <c r="H83" s="228">
        <f>IF(ISERROR(VLOOKUP(L83,'Champ Classes'!J:K,2,FALSE)),0,VLOOKUP(L83,'Champ Classes'!J:K,2,FALSE))</f>
        <v>0</v>
      </c>
      <c r="I83" s="223">
        <f>A79</f>
        <v>11</v>
      </c>
      <c r="J83" s="224">
        <v>5</v>
      </c>
      <c r="K83" s="227">
        <f>H79</f>
        <v>34</v>
      </c>
      <c r="L83" s="226">
        <f ca="1">IF(C83="MV1",INDIRECT("'EE Champ'!"&amp;ADDRESS(MATCH(VALUE(B83),'EE Champ'!C:C,0),1)),INDIRECT("'EE Champ'!"&amp;ADDRESS(MATCH(VALUE(B83),'EE Champ'!C:C,0),2)))</f>
        <v>0</v>
      </c>
    </row>
    <row r="84" spans="1:12" ht="12.75" customHeight="1">
      <c r="A84" s="212"/>
      <c r="B84" s="119">
        <v>89</v>
      </c>
      <c r="C84" s="120" t="str">
        <f>VLOOKUP($B84,Startlist!$B:$H,2,FALSE)</f>
        <v>MV9</v>
      </c>
      <c r="D84" s="217" t="str">
        <f>VLOOKUP($B84,Startlist!$B:$H,3,FALSE)</f>
        <v>Janno Kamp</v>
      </c>
      <c r="E84" s="217" t="str">
        <f>VLOOKUP($B84,Startlist!$B:$H,4,FALSE)</f>
        <v>Karmo Kamp</v>
      </c>
      <c r="F84" s="120" t="str">
        <f>VLOOKUP($B84,Startlist!$B:$H,5,FALSE)</f>
        <v>EST</v>
      </c>
      <c r="G84" s="217" t="str">
        <f>VLOOKUP($B84,Startlist!$B:$H,7,FALSE)</f>
        <v>Gaz 51</v>
      </c>
      <c r="H84" s="228">
        <f>IF(ISERROR(VLOOKUP(L84,'Champ Classes'!J:K,2,FALSE)),0,VLOOKUP(L84,'Champ Classes'!J:K,2,FALSE))</f>
        <v>0</v>
      </c>
      <c r="I84" s="223">
        <f>A79</f>
        <v>11</v>
      </c>
      <c r="J84" s="224">
        <v>6</v>
      </c>
      <c r="K84" s="227">
        <f>H79</f>
        <v>34</v>
      </c>
      <c r="L84" s="226">
        <f ca="1">IF(C84="MV1",INDIRECT("'EE Champ'!"&amp;ADDRESS(MATCH(VALUE(B84),'EE Champ'!C:C,0),1)),INDIRECT("'EE Champ'!"&amp;ADDRESS(MATCH(VALUE(B84),'EE Champ'!C:C,0),2)))</f>
        <v>0</v>
      </c>
    </row>
    <row r="85" spans="1:12" ht="12.75" customHeight="1">
      <c r="A85" s="212"/>
      <c r="B85" s="119">
        <v>95</v>
      </c>
      <c r="C85" s="120" t="str">
        <f>VLOOKUP($B85,Startlist!$B:$H,2,FALSE)</f>
        <v>MV9</v>
      </c>
      <c r="D85" s="217" t="str">
        <f>VLOOKUP($B85,Startlist!$B:$H,3,FALSE)</f>
        <v>Neimo Nurmet</v>
      </c>
      <c r="E85" s="217" t="str">
        <f>VLOOKUP($B85,Startlist!$B:$H,4,FALSE)</f>
        <v>Indrek Sepp</v>
      </c>
      <c r="F85" s="120" t="str">
        <f>VLOOKUP($B85,Startlist!$B:$H,5,FALSE)</f>
        <v>EST</v>
      </c>
      <c r="G85" s="217" t="str">
        <f>VLOOKUP($B85,Startlist!$B:$H,7,FALSE)</f>
        <v>Gaz 51A</v>
      </c>
      <c r="H85" s="228">
        <f>IF(ISERROR(VLOOKUP(L85,'Champ Classes'!J:K,2,FALSE)),0,VLOOKUP(L85,'Champ Classes'!J:K,2,FALSE))</f>
        <v>21</v>
      </c>
      <c r="I85" s="223">
        <f>A79</f>
        <v>11</v>
      </c>
      <c r="J85" s="224">
        <v>7</v>
      </c>
      <c r="K85" s="227">
        <f>H79</f>
        <v>34</v>
      </c>
      <c r="L85" s="226">
        <f ca="1">IF(C85="MV1",INDIRECT("'EE Champ'!"&amp;ADDRESS(MATCH(VALUE(B85),'EE Champ'!C:C,0),1)),INDIRECT("'EE Champ'!"&amp;ADDRESS(MATCH(VALUE(B85),'EE Champ'!C:C,0),2)))</f>
        <v>3</v>
      </c>
    </row>
    <row r="86" spans="1:12" ht="12.75" customHeight="1">
      <c r="A86" s="212"/>
      <c r="B86" s="119"/>
      <c r="C86" s="120"/>
      <c r="D86" s="115"/>
      <c r="E86" s="115"/>
      <c r="F86" s="120"/>
      <c r="G86" s="217"/>
      <c r="H86" s="209"/>
      <c r="I86" s="223">
        <f>A79</f>
        <v>11</v>
      </c>
      <c r="J86" s="224">
        <v>20</v>
      </c>
      <c r="K86" s="227">
        <f>H79</f>
        <v>34</v>
      </c>
      <c r="L86" s="226"/>
    </row>
    <row r="87" spans="1:12" ht="12.75" customHeight="1">
      <c r="A87" s="218">
        <v>12</v>
      </c>
      <c r="B87" s="219" t="str">
        <f>VLOOKUP($B89,Startlist!$B:$H,6,FALSE)</f>
        <v>MS RACING</v>
      </c>
      <c r="C87" s="220"/>
      <c r="D87" s="221"/>
      <c r="E87" s="221"/>
      <c r="F87" s="220"/>
      <c r="G87" s="222"/>
      <c r="H87" s="242">
        <f>IF(ISERROR(LARGE(H89:H92,1)),0,LARGE(H89:H92,1))+IF(ISERROR(LARGE(H89:H92,2)),0,LARGE(H89:H92,2))+IF(ISERROR(LARGE(H89:H92,3)),0,LARGE(H89:H92,3))</f>
        <v>33</v>
      </c>
      <c r="I87" s="223">
        <f>A87</f>
        <v>12</v>
      </c>
      <c r="J87" s="224">
        <v>1</v>
      </c>
      <c r="K87" s="225">
        <f>H87</f>
        <v>33</v>
      </c>
      <c r="L87" s="226"/>
    </row>
    <row r="88" spans="1:12" ht="12.75" customHeight="1">
      <c r="A88" s="212"/>
      <c r="B88" s="119"/>
      <c r="C88" s="120"/>
      <c r="D88" s="115"/>
      <c r="E88" s="115"/>
      <c r="F88" s="120"/>
      <c r="G88" s="217"/>
      <c r="H88" s="209"/>
      <c r="I88" s="223">
        <f>A87</f>
        <v>12</v>
      </c>
      <c r="J88" s="224">
        <v>2</v>
      </c>
      <c r="K88" s="227">
        <f>H87</f>
        <v>33</v>
      </c>
      <c r="L88" s="226"/>
    </row>
    <row r="89" spans="1:12" ht="12.75" customHeight="1">
      <c r="A89" s="212"/>
      <c r="B89" s="119">
        <v>35</v>
      </c>
      <c r="C89" s="120" t="str">
        <f>VLOOKUP($B89,Startlist!$B:$H,2,FALSE)</f>
        <v>MV6</v>
      </c>
      <c r="D89" s="217" t="str">
        <f>VLOOKUP($B89,Startlist!$B:$H,3,FALSE)</f>
        <v>Toomas Vask</v>
      </c>
      <c r="E89" s="217" t="str">
        <f>VLOOKUP($B89,Startlist!$B:$H,4,FALSE)</f>
        <v>Taaniel Tigas</v>
      </c>
      <c r="F89" s="120" t="str">
        <f>VLOOKUP($B89,Startlist!$B:$H,5,FALSE)</f>
        <v>EST</v>
      </c>
      <c r="G89" s="217" t="str">
        <f>VLOOKUP($B89,Startlist!$B:$H,7,FALSE)</f>
        <v>BMW M3</v>
      </c>
      <c r="H89" s="228">
        <f>IF(ISERROR(VLOOKUP(L89,'Champ Classes'!J:K,2,FALSE)),0,VLOOKUP(L89,'Champ Classes'!J:K,2,FALSE))</f>
        <v>0</v>
      </c>
      <c r="I89" s="223">
        <f>A87</f>
        <v>12</v>
      </c>
      <c r="J89" s="224">
        <v>3</v>
      </c>
      <c r="K89" s="227">
        <f>H87</f>
        <v>33</v>
      </c>
      <c r="L89" s="226">
        <f ca="1">IF(C89="MV1",INDIRECT("'EE Champ'!"&amp;ADDRESS(MATCH(VALUE(B89),'EE Champ'!C:C,0),1)),INDIRECT("'EE Champ'!"&amp;ADDRESS(MATCH(VALUE(B89),'EE Champ'!C:C,0),2)))</f>
        <v>0</v>
      </c>
    </row>
    <row r="90" spans="1:12" ht="12.75" customHeight="1">
      <c r="A90" s="212"/>
      <c r="B90" s="119">
        <v>44</v>
      </c>
      <c r="C90" s="120" t="str">
        <f>VLOOKUP($B90,Startlist!$B:$H,2,FALSE)</f>
        <v>MV7</v>
      </c>
      <c r="D90" s="217" t="str">
        <f>VLOOKUP($B90,Startlist!$B:$H,3,FALSE)</f>
        <v>David Sultanjants</v>
      </c>
      <c r="E90" s="217" t="str">
        <f>VLOOKUP($B90,Startlist!$B:$H,4,FALSE)</f>
        <v>Siim Oja</v>
      </c>
      <c r="F90" s="120" t="str">
        <f>VLOOKUP($B90,Startlist!$B:$H,5,FALSE)</f>
        <v>EST</v>
      </c>
      <c r="G90" s="217" t="str">
        <f>VLOOKUP($B90,Startlist!$B:$H,7,FALSE)</f>
        <v>Citroen DS3</v>
      </c>
      <c r="H90" s="228">
        <f>IF(ISERROR(VLOOKUP(L90,'Champ Classes'!J:K,2,FALSE)),0,VLOOKUP(L90,'Champ Classes'!J:K,2,FALSE))</f>
        <v>30</v>
      </c>
      <c r="I90" s="223">
        <f>A87</f>
        <v>12</v>
      </c>
      <c r="J90" s="224">
        <v>4</v>
      </c>
      <c r="K90" s="227">
        <f>H87</f>
        <v>33</v>
      </c>
      <c r="L90" s="226">
        <f ca="1">IF(C90="MV1",INDIRECT("'EE Champ'!"&amp;ADDRESS(MATCH(VALUE(B90),'EE Champ'!C:C,0),1)),INDIRECT("'EE Champ'!"&amp;ADDRESS(MATCH(VALUE(B90),'EE Champ'!C:C,0),2)))</f>
        <v>1</v>
      </c>
    </row>
    <row r="91" spans="1:12" ht="12.75" customHeight="1">
      <c r="A91" s="212"/>
      <c r="B91" s="119">
        <v>52</v>
      </c>
      <c r="C91" s="120" t="str">
        <f>VLOOKUP($B91,Startlist!$B:$H,2,FALSE)</f>
        <v>MV5</v>
      </c>
      <c r="D91" s="217" t="str">
        <f>VLOOKUP($B91,Startlist!$B:$H,3,FALSE)</f>
        <v>Janek Vallask</v>
      </c>
      <c r="E91" s="217" t="str">
        <f>VLOOKUP($B91,Startlist!$B:$H,4,FALSE)</f>
        <v>Kaupo Vana</v>
      </c>
      <c r="F91" s="120" t="str">
        <f>VLOOKUP($B91,Startlist!$B:$H,5,FALSE)</f>
        <v>EST</v>
      </c>
      <c r="G91" s="217" t="str">
        <f>VLOOKUP($B91,Startlist!$B:$H,7,FALSE)</f>
        <v>Subaru Impreza</v>
      </c>
      <c r="H91" s="228">
        <f>IF(ISERROR(VLOOKUP(L91,'Champ Classes'!J:K,2,FALSE)),0,VLOOKUP(L91,'Champ Classes'!J:K,2,FALSE))</f>
        <v>0</v>
      </c>
      <c r="I91" s="223">
        <f>A87</f>
        <v>12</v>
      </c>
      <c r="J91" s="224">
        <v>5</v>
      </c>
      <c r="K91" s="227">
        <f>H87</f>
        <v>33</v>
      </c>
      <c r="L91" s="226">
        <f ca="1">IF(C91="MV1",INDIRECT("'EE Champ'!"&amp;ADDRESS(MATCH(VALUE(B91),'EE Champ'!C:C,0),1)),INDIRECT("'EE Champ'!"&amp;ADDRESS(MATCH(VALUE(B91),'EE Champ'!C:C,0),2)))</f>
        <v>0</v>
      </c>
    </row>
    <row r="92" spans="1:12" ht="12.75" customHeight="1">
      <c r="A92" s="212"/>
      <c r="B92" s="119">
        <v>70</v>
      </c>
      <c r="C92" s="120" t="str">
        <f>VLOOKUP($B92,Startlist!$B:$H,2,FALSE)</f>
        <v>MV7</v>
      </c>
      <c r="D92" s="217" t="str">
        <f>VLOOKUP($B92,Startlist!$B:$H,3,FALSE)</f>
        <v>Erkki Jürgenson</v>
      </c>
      <c r="E92" s="217" t="str">
        <f>VLOOKUP($B92,Startlist!$B:$H,4,FALSE)</f>
        <v>Mikk-Sander Laubert</v>
      </c>
      <c r="F92" s="120" t="str">
        <f>VLOOKUP($B92,Startlist!$B:$H,5,FALSE)</f>
        <v>EST</v>
      </c>
      <c r="G92" s="217" t="str">
        <f>VLOOKUP($B92,Startlist!$B:$H,7,FALSE)</f>
        <v>BMW 318IS</v>
      </c>
      <c r="H92" s="228">
        <f>IF(ISERROR(VLOOKUP(L92,'Champ Classes'!J:K,2,FALSE)),0,VLOOKUP(L92,'Champ Classes'!J:K,2,FALSE))</f>
        <v>3</v>
      </c>
      <c r="I92" s="223">
        <f>A87</f>
        <v>12</v>
      </c>
      <c r="J92" s="224">
        <v>6</v>
      </c>
      <c r="K92" s="227">
        <f>H87</f>
        <v>33</v>
      </c>
      <c r="L92" s="226">
        <f ca="1">IF(C92="MV1",INDIRECT("'EE Champ'!"&amp;ADDRESS(MATCH(VALUE(B92),'EE Champ'!C:C,0),1)),INDIRECT("'EE Champ'!"&amp;ADDRESS(MATCH(VALUE(B92),'EE Champ'!C:C,0),2)))</f>
        <v>13</v>
      </c>
    </row>
    <row r="93" spans="1:12" ht="12.75" customHeight="1">
      <c r="A93" s="212"/>
      <c r="B93" s="119"/>
      <c r="C93" s="120"/>
      <c r="D93" s="115"/>
      <c r="E93" s="115"/>
      <c r="F93" s="120"/>
      <c r="G93" s="217"/>
      <c r="H93" s="209"/>
      <c r="I93" s="223">
        <f>A87</f>
        <v>12</v>
      </c>
      <c r="J93" s="224">
        <v>20</v>
      </c>
      <c r="K93" s="227">
        <f>H87</f>
        <v>33</v>
      </c>
      <c r="L93" s="226"/>
    </row>
    <row r="94" spans="1:12" ht="12.75" customHeight="1">
      <c r="A94" s="218">
        <v>13</v>
      </c>
      <c r="B94" s="219" t="str">
        <f>VLOOKUP($B96,Startlist!$B:$H,6,FALSE)</f>
        <v>SK VILLU</v>
      </c>
      <c r="C94" s="220"/>
      <c r="D94" s="221"/>
      <c r="E94" s="221"/>
      <c r="F94" s="220"/>
      <c r="G94" s="222"/>
      <c r="H94" s="242">
        <f>IF(ISERROR(LARGE(H96:H96,1)),0,LARGE(H96:H96,1))+IF(ISERROR(LARGE(H96:H96,2)),0,LARGE(H96:H96,2))+IF(ISERROR(LARGE(H96:H96,3)),0,LARGE(H96:H96,3))</f>
        <v>30</v>
      </c>
      <c r="I94" s="223">
        <f>A94</f>
        <v>13</v>
      </c>
      <c r="J94" s="224">
        <v>1</v>
      </c>
      <c r="K94" s="225">
        <f>H94</f>
        <v>30</v>
      </c>
      <c r="L94" s="226"/>
    </row>
    <row r="95" spans="1:12" ht="12.75" customHeight="1">
      <c r="A95" s="212"/>
      <c r="B95" s="119"/>
      <c r="C95" s="120"/>
      <c r="D95" s="115"/>
      <c r="E95" s="115"/>
      <c r="F95" s="120"/>
      <c r="G95" s="217"/>
      <c r="H95" s="209"/>
      <c r="I95" s="223">
        <f>A94</f>
        <v>13</v>
      </c>
      <c r="J95" s="224">
        <v>2</v>
      </c>
      <c r="K95" s="227">
        <f>H94</f>
        <v>30</v>
      </c>
      <c r="L95" s="226"/>
    </row>
    <row r="96" spans="1:12" ht="12.75" customHeight="1">
      <c r="A96" s="212"/>
      <c r="B96" s="119">
        <v>88</v>
      </c>
      <c r="C96" s="120" t="str">
        <f>VLOOKUP($B96,Startlist!$B:$H,2,FALSE)</f>
        <v>MV9</v>
      </c>
      <c r="D96" s="217" t="str">
        <f>VLOOKUP($B96,Startlist!$B:$H,3,FALSE)</f>
        <v>Martin Kio</v>
      </c>
      <c r="E96" s="217" t="str">
        <f>VLOOKUP($B96,Startlist!$B:$H,4,FALSE)</f>
        <v>Jüri Lohk</v>
      </c>
      <c r="F96" s="120" t="str">
        <f>VLOOKUP($B96,Startlist!$B:$H,5,FALSE)</f>
        <v>EST</v>
      </c>
      <c r="G96" s="217" t="str">
        <f>VLOOKUP($B96,Startlist!$B:$H,7,FALSE)</f>
        <v>Gaz 51</v>
      </c>
      <c r="H96" s="228">
        <f>IF(ISERROR(VLOOKUP(L96,'Champ Classes'!J:K,2,FALSE)),0,VLOOKUP(L96,'Champ Classes'!J:K,2,FALSE))</f>
        <v>30</v>
      </c>
      <c r="I96" s="223">
        <f>A94</f>
        <v>13</v>
      </c>
      <c r="J96" s="224">
        <v>3</v>
      </c>
      <c r="K96" s="227">
        <f>H94</f>
        <v>30</v>
      </c>
      <c r="L96" s="226">
        <f ca="1">IF(C96="MV1",INDIRECT("'EE Champ'!"&amp;ADDRESS(MATCH(VALUE(B96),'EE Champ'!C:C,0),1)),INDIRECT("'EE Champ'!"&amp;ADDRESS(MATCH(VALUE(B96),'EE Champ'!C:C,0),2)))</f>
        <v>1</v>
      </c>
    </row>
    <row r="97" spans="1:12" ht="12.75" customHeight="1">
      <c r="A97" s="212"/>
      <c r="B97" s="119"/>
      <c r="C97" s="120"/>
      <c r="D97" s="115"/>
      <c r="E97" s="115"/>
      <c r="F97" s="120"/>
      <c r="G97" s="217"/>
      <c r="H97" s="209"/>
      <c r="I97" s="223">
        <f>A94</f>
        <v>13</v>
      </c>
      <c r="J97" s="224">
        <v>20</v>
      </c>
      <c r="K97" s="227">
        <f>H94</f>
        <v>30</v>
      </c>
      <c r="L97" s="226"/>
    </row>
    <row r="98" spans="1:12" ht="12.75" customHeight="1">
      <c r="A98" s="218">
        <v>14</v>
      </c>
      <c r="B98" s="219" t="str">
        <f>VLOOKUP($B100,Startlist!$B:$H,6,FALSE)</f>
        <v>AUTOSPORT TEAM ESTONIA</v>
      </c>
      <c r="C98" s="220"/>
      <c r="D98" s="221"/>
      <c r="E98" s="221"/>
      <c r="F98" s="220"/>
      <c r="G98" s="222"/>
      <c r="H98" s="242">
        <f>IF(ISERROR(LARGE(H100:H100,1)),0,LARGE(H100:H100,1))+IF(ISERROR(LARGE(H100:H100,2)),0,LARGE(H100:H100,2))+IF(ISERROR(LARGE(H100:H100,3)),0,LARGE(H100:H100,3))</f>
        <v>24</v>
      </c>
      <c r="I98" s="223">
        <f>A98</f>
        <v>14</v>
      </c>
      <c r="J98" s="224">
        <v>1</v>
      </c>
      <c r="K98" s="225">
        <f>H98</f>
        <v>24</v>
      </c>
      <c r="L98" s="226"/>
    </row>
    <row r="99" spans="1:12" ht="12.75" customHeight="1">
      <c r="A99" s="212"/>
      <c r="B99" s="119"/>
      <c r="C99" s="120"/>
      <c r="D99" s="115"/>
      <c r="E99" s="115"/>
      <c r="F99" s="120"/>
      <c r="G99" s="217"/>
      <c r="H99" s="209"/>
      <c r="I99" s="223">
        <f>A98</f>
        <v>14</v>
      </c>
      <c r="J99" s="224">
        <v>2</v>
      </c>
      <c r="K99" s="227">
        <f>H98</f>
        <v>24</v>
      </c>
      <c r="L99" s="226"/>
    </row>
    <row r="100" spans="1:12" ht="12.75" customHeight="1">
      <c r="A100" s="212"/>
      <c r="B100" s="119">
        <v>17</v>
      </c>
      <c r="C100" s="120" t="str">
        <f>VLOOKUP($B100,Startlist!$B:$H,2,FALSE)</f>
        <v>MV2</v>
      </c>
      <c r="D100" s="217" t="str">
        <f>VLOOKUP($B100,Startlist!$B:$H,3,FALSE)</f>
        <v>Robert Virves</v>
      </c>
      <c r="E100" s="217" t="str">
        <f>VLOOKUP($B100,Startlist!$B:$H,4,FALSE)</f>
        <v>Rasmus Vesiloo</v>
      </c>
      <c r="F100" s="120" t="str">
        <f>VLOOKUP($B100,Startlist!$B:$H,5,FALSE)</f>
        <v>EST</v>
      </c>
      <c r="G100" s="217" t="str">
        <f>VLOOKUP($B100,Startlist!$B:$H,7,FALSE)</f>
        <v>Hyundai I20 NG R5</v>
      </c>
      <c r="H100" s="228">
        <f>IF(ISERROR(VLOOKUP(L100,'Champ Classes'!J:K,2,FALSE)),0,VLOOKUP(L100,'Champ Classes'!J:K,2,FALSE))</f>
        <v>24</v>
      </c>
      <c r="I100" s="223">
        <f>A98</f>
        <v>14</v>
      </c>
      <c r="J100" s="224">
        <v>3</v>
      </c>
      <c r="K100" s="227">
        <f>H98</f>
        <v>24</v>
      </c>
      <c r="L100" s="226">
        <f ca="1">IF(C100="MV1",INDIRECT("'EE Champ'!"&amp;ADDRESS(MATCH(VALUE(B100),'EE Champ'!C:C,0),1)),INDIRECT("'EE Champ'!"&amp;ADDRESS(MATCH(VALUE(B100),'EE Champ'!C:C,0),2)))</f>
        <v>2</v>
      </c>
    </row>
    <row r="101" spans="1:12" ht="12.75" customHeight="1">
      <c r="A101" s="212"/>
      <c r="B101" s="119"/>
      <c r="C101" s="120"/>
      <c r="D101" s="115"/>
      <c r="E101" s="115"/>
      <c r="F101" s="120"/>
      <c r="G101" s="217"/>
      <c r="H101" s="209"/>
      <c r="I101" s="223">
        <f>A98</f>
        <v>14</v>
      </c>
      <c r="J101" s="224">
        <v>20</v>
      </c>
      <c r="K101" s="227">
        <f>H98</f>
        <v>24</v>
      </c>
      <c r="L101" s="226"/>
    </row>
    <row r="102" spans="1:12" ht="12.75" customHeight="1">
      <c r="A102" s="218">
        <v>15</v>
      </c>
      <c r="B102" s="219" t="str">
        <f>VLOOKUP($B104,Startlist!$B:$H,6,FALSE)</f>
        <v>MRF MOTORSPORT</v>
      </c>
      <c r="C102" s="220"/>
      <c r="D102" s="221"/>
      <c r="E102" s="221"/>
      <c r="F102" s="220"/>
      <c r="G102" s="222"/>
      <c r="H102" s="242">
        <f>IF(ISERROR(LARGE(H104:H106,1)),0,LARGE(H104:H106,1))+IF(ISERROR(LARGE(H104:H106,2)),0,LARGE(H104:H106,2))+IF(ISERROR(LARGE(H104:H106,3)),0,LARGE(H104:H106,3))</f>
        <v>21</v>
      </c>
      <c r="I102" s="223">
        <f>A102</f>
        <v>15</v>
      </c>
      <c r="J102" s="224">
        <v>1</v>
      </c>
      <c r="K102" s="225">
        <f>H102</f>
        <v>21</v>
      </c>
      <c r="L102" s="226"/>
    </row>
    <row r="103" spans="1:12" ht="12.75" customHeight="1">
      <c r="A103" s="212"/>
      <c r="B103" s="119"/>
      <c r="C103" s="120"/>
      <c r="D103" s="115"/>
      <c r="E103" s="115"/>
      <c r="F103" s="120"/>
      <c r="G103" s="217"/>
      <c r="H103" s="209"/>
      <c r="I103" s="223">
        <f>A102</f>
        <v>15</v>
      </c>
      <c r="J103" s="224">
        <v>2</v>
      </c>
      <c r="K103" s="227">
        <f>H102</f>
        <v>21</v>
      </c>
      <c r="L103" s="226"/>
    </row>
    <row r="104" spans="1:12" ht="12.75" customHeight="1">
      <c r="A104" s="212"/>
      <c r="B104" s="119">
        <v>36</v>
      </c>
      <c r="C104" s="120" t="str">
        <f>VLOOKUP($B104,Startlist!$B:$H,2,FALSE)</f>
        <v>MV6</v>
      </c>
      <c r="D104" s="217" t="str">
        <f>VLOOKUP($B104,Startlist!$B:$H,3,FALSE)</f>
        <v>Rene Uukareda</v>
      </c>
      <c r="E104" s="217" t="str">
        <f>VLOOKUP($B104,Startlist!$B:$H,4,FALSE)</f>
        <v>Jan Nōlvak</v>
      </c>
      <c r="F104" s="120" t="str">
        <f>VLOOKUP($B104,Startlist!$B:$H,5,FALSE)</f>
        <v>EST</v>
      </c>
      <c r="G104" s="217" t="str">
        <f>VLOOKUP($B104,Startlist!$B:$H,7,FALSE)</f>
        <v>BMW M3</v>
      </c>
      <c r="H104" s="228">
        <f>IF(ISERROR(VLOOKUP(L104,'Champ Classes'!J:K,2,FALSE)),0,VLOOKUP(L104,'Champ Classes'!J:K,2,FALSE))</f>
        <v>21</v>
      </c>
      <c r="I104" s="223">
        <f>A102</f>
        <v>15</v>
      </c>
      <c r="J104" s="224">
        <v>3</v>
      </c>
      <c r="K104" s="227">
        <f>H102</f>
        <v>21</v>
      </c>
      <c r="L104" s="226">
        <f ca="1">IF(C104="MV1",INDIRECT("'EE Champ'!"&amp;ADDRESS(MATCH(VALUE(B104),'EE Champ'!C:C,0),1)),INDIRECT("'EE Champ'!"&amp;ADDRESS(MATCH(VALUE(B104),'EE Champ'!C:C,0),2)))</f>
        <v>3</v>
      </c>
    </row>
    <row r="105" spans="1:12" ht="12.75" customHeight="1">
      <c r="A105" s="212"/>
      <c r="B105" s="119">
        <v>37</v>
      </c>
      <c r="C105" s="120" t="str">
        <f>VLOOKUP($B105,Startlist!$B:$H,2,FALSE)</f>
        <v>MV6</v>
      </c>
      <c r="D105" s="217" t="str">
        <f>VLOOKUP($B105,Startlist!$B:$H,3,FALSE)</f>
        <v>Raiko Aru</v>
      </c>
      <c r="E105" s="217" t="str">
        <f>VLOOKUP($B105,Startlist!$B:$H,4,FALSE)</f>
        <v>Veiko Kullamäe</v>
      </c>
      <c r="F105" s="120" t="str">
        <f>VLOOKUP($B105,Startlist!$B:$H,5,FALSE)</f>
        <v>EST</v>
      </c>
      <c r="G105" s="217" t="str">
        <f>VLOOKUP($B105,Startlist!$B:$H,7,FALSE)</f>
        <v>BMW 1M</v>
      </c>
      <c r="H105" s="228">
        <f>IF(ISERROR(VLOOKUP(L105,'Champ Classes'!J:K,2,FALSE)),0,VLOOKUP(L105,'Champ Classes'!J:K,2,FALSE))</f>
        <v>0</v>
      </c>
      <c r="I105" s="223">
        <f>A102</f>
        <v>15</v>
      </c>
      <c r="J105" s="224">
        <v>4</v>
      </c>
      <c r="K105" s="227">
        <f>H102</f>
        <v>21</v>
      </c>
      <c r="L105" s="226">
        <f ca="1">IF(C105="MV1",INDIRECT("'EE Champ'!"&amp;ADDRESS(MATCH(VALUE(B105),'EE Champ'!C:C,0),1)),INDIRECT("'EE Champ'!"&amp;ADDRESS(MATCH(VALUE(B105),'EE Champ'!C:C,0),2)))</f>
        <v>0</v>
      </c>
    </row>
    <row r="106" spans="1:12" ht="12.75" customHeight="1">
      <c r="A106" s="212"/>
      <c r="B106" s="119">
        <v>46</v>
      </c>
      <c r="C106" s="120" t="str">
        <f>VLOOKUP($B106,Startlist!$B:$H,2,FALSE)</f>
        <v>MV6</v>
      </c>
      <c r="D106" s="217" t="str">
        <f>VLOOKUP($B106,Startlist!$B:$H,3,FALSE)</f>
        <v>Marek Tammoja</v>
      </c>
      <c r="E106" s="217" t="str">
        <f>VLOOKUP($B106,Startlist!$B:$H,4,FALSE)</f>
        <v>Markus Tammoja</v>
      </c>
      <c r="F106" s="120" t="str">
        <f>VLOOKUP($B106,Startlist!$B:$H,5,FALSE)</f>
        <v>EST</v>
      </c>
      <c r="G106" s="217" t="str">
        <f>VLOOKUP($B106,Startlist!$B:$H,7,FALSE)</f>
        <v>BMW 316I</v>
      </c>
      <c r="H106" s="228">
        <f>IF(ISERROR(VLOOKUP(L106,'Champ Classes'!J:K,2,FALSE)),0,VLOOKUP(L106,'Champ Classes'!J:K,2,FALSE))</f>
        <v>0</v>
      </c>
      <c r="I106" s="223">
        <f>A102</f>
        <v>15</v>
      </c>
      <c r="J106" s="224">
        <v>5</v>
      </c>
      <c r="K106" s="227">
        <f>H102</f>
        <v>21</v>
      </c>
      <c r="L106" s="226">
        <f ca="1">IF(C106="MV1",INDIRECT("'EE Champ'!"&amp;ADDRESS(MATCH(VALUE(B106),'EE Champ'!C:C,0),1)),INDIRECT("'EE Champ'!"&amp;ADDRESS(MATCH(VALUE(B106),'EE Champ'!C:C,0),2)))</f>
        <v>0</v>
      </c>
    </row>
    <row r="107" spans="1:12" ht="12.75" customHeight="1">
      <c r="A107" s="212"/>
      <c r="B107" s="119"/>
      <c r="C107" s="120"/>
      <c r="D107" s="115"/>
      <c r="E107" s="115"/>
      <c r="F107" s="120"/>
      <c r="G107" s="217"/>
      <c r="H107" s="209"/>
      <c r="I107" s="223">
        <f>A102</f>
        <v>15</v>
      </c>
      <c r="J107" s="224">
        <v>20</v>
      </c>
      <c r="K107" s="227">
        <f>H102</f>
        <v>21</v>
      </c>
      <c r="L107" s="226"/>
    </row>
    <row r="108" spans="1:12" ht="12.75" customHeight="1">
      <c r="A108" s="218">
        <v>16</v>
      </c>
      <c r="B108" s="219" t="str">
        <f>VLOOKUP($B110,Startlist!$B:$H,6,FALSE)</f>
        <v>THULE MOTORSPORT</v>
      </c>
      <c r="C108" s="220"/>
      <c r="D108" s="221"/>
      <c r="E108" s="221"/>
      <c r="F108" s="220"/>
      <c r="G108" s="222"/>
      <c r="H108" s="242">
        <f>IF(ISERROR(LARGE(H110:H110,1)),0,LARGE(H110:H110,1))+IF(ISERROR(LARGE(H110:H110,2)),0,LARGE(H110:H110,2))+IF(ISERROR(LARGE(H110:H110,3)),0,LARGE(H110:H110,3))</f>
        <v>19</v>
      </c>
      <c r="I108" s="223">
        <f>A108</f>
        <v>16</v>
      </c>
      <c r="J108" s="224">
        <v>1</v>
      </c>
      <c r="K108" s="225">
        <f>H108</f>
        <v>19</v>
      </c>
      <c r="L108" s="226"/>
    </row>
    <row r="109" spans="1:12" ht="12.75" customHeight="1">
      <c r="A109" s="212"/>
      <c r="B109" s="119"/>
      <c r="C109" s="120"/>
      <c r="D109" s="115"/>
      <c r="E109" s="115"/>
      <c r="F109" s="120"/>
      <c r="G109" s="217"/>
      <c r="H109" s="209"/>
      <c r="I109" s="223">
        <f>A108</f>
        <v>16</v>
      </c>
      <c r="J109" s="224">
        <v>2</v>
      </c>
      <c r="K109" s="227">
        <f>H108</f>
        <v>19</v>
      </c>
      <c r="L109" s="226"/>
    </row>
    <row r="110" spans="1:12" ht="12.75" customHeight="1">
      <c r="A110" s="212"/>
      <c r="B110" s="119">
        <v>63</v>
      </c>
      <c r="C110" s="120" t="str">
        <f>VLOOKUP($B110,Startlist!$B:$H,2,FALSE)</f>
        <v>MV8</v>
      </c>
      <c r="D110" s="217" t="str">
        <f>VLOOKUP($B110,Startlist!$B:$H,3,FALSE)</f>
        <v>Karl-Kenneth Neuhaus</v>
      </c>
      <c r="E110" s="217" t="str">
        <f>VLOOKUP($B110,Startlist!$B:$H,4,FALSE)</f>
        <v>Inga Reimal</v>
      </c>
      <c r="F110" s="120" t="str">
        <f>VLOOKUP($B110,Startlist!$B:$H,5,FALSE)</f>
        <v>EST</v>
      </c>
      <c r="G110" s="217" t="str">
        <f>VLOOKUP($B110,Startlist!$B:$H,7,FALSE)</f>
        <v>Honda Civic</v>
      </c>
      <c r="H110" s="228">
        <f>IF(ISERROR(VLOOKUP(L110,'Champ Classes'!J:K,2,FALSE)),0,VLOOKUP(L110,'Champ Classes'!J:K,2,FALSE))</f>
        <v>19</v>
      </c>
      <c r="I110" s="223">
        <f>A108</f>
        <v>16</v>
      </c>
      <c r="J110" s="224">
        <v>3</v>
      </c>
      <c r="K110" s="227">
        <f>H108</f>
        <v>19</v>
      </c>
      <c r="L110" s="226">
        <f ca="1">IF(C110="MV1",INDIRECT("'EE Champ'!"&amp;ADDRESS(MATCH(VALUE(B110),'EE Champ'!C:C,0),1)),INDIRECT("'EE Champ'!"&amp;ADDRESS(MATCH(VALUE(B110),'EE Champ'!C:C,0),2)))</f>
        <v>4</v>
      </c>
    </row>
    <row r="111" spans="1:12" ht="12.75" customHeight="1">
      <c r="A111" s="212"/>
      <c r="B111" s="119"/>
      <c r="C111" s="120"/>
      <c r="D111" s="115"/>
      <c r="E111" s="115"/>
      <c r="F111" s="120"/>
      <c r="G111" s="217"/>
      <c r="H111" s="209"/>
      <c r="I111" s="223">
        <f>A108</f>
        <v>16</v>
      </c>
      <c r="J111" s="224">
        <v>20</v>
      </c>
      <c r="K111" s="227">
        <f>H108</f>
        <v>19</v>
      </c>
      <c r="L111" s="226"/>
    </row>
    <row r="112" spans="1:12" ht="12.75" customHeight="1">
      <c r="A112" s="218">
        <v>17</v>
      </c>
      <c r="B112" s="219" t="str">
        <f>VLOOKUP($B114,Startlist!$B:$H,6,FALSE)</f>
        <v>TEHASE AUTO</v>
      </c>
      <c r="C112" s="220"/>
      <c r="D112" s="221"/>
      <c r="E112" s="221"/>
      <c r="F112" s="220"/>
      <c r="G112" s="222"/>
      <c r="H112" s="242">
        <f>IF(ISERROR(LARGE(H114:H114,1)),0,LARGE(H114:H114,1))+IF(ISERROR(LARGE(H114:H114,2)),0,LARGE(H114:H114,2))+IF(ISERROR(LARGE(H114:H114,3)),0,LARGE(H114:H114,3))</f>
        <v>17</v>
      </c>
      <c r="I112" s="223">
        <f>A112</f>
        <v>17</v>
      </c>
      <c r="J112" s="224">
        <v>1</v>
      </c>
      <c r="K112" s="225">
        <f>H112</f>
        <v>17</v>
      </c>
      <c r="L112" s="226"/>
    </row>
    <row r="113" spans="1:12" ht="12.75" customHeight="1">
      <c r="A113" s="212"/>
      <c r="B113" s="119"/>
      <c r="C113" s="120"/>
      <c r="D113" s="115"/>
      <c r="E113" s="115"/>
      <c r="F113" s="120"/>
      <c r="G113" s="217"/>
      <c r="H113" s="209"/>
      <c r="I113" s="223">
        <f>A112</f>
        <v>17</v>
      </c>
      <c r="J113" s="224">
        <v>2</v>
      </c>
      <c r="K113" s="227">
        <f>H112</f>
        <v>17</v>
      </c>
      <c r="L113" s="226"/>
    </row>
    <row r="114" spans="1:12" ht="12.75" customHeight="1">
      <c r="A114" s="212"/>
      <c r="B114" s="119">
        <v>2</v>
      </c>
      <c r="C114" s="120" t="str">
        <f>VLOOKUP($B114,Startlist!$B:$H,2,FALSE)</f>
        <v>MV2</v>
      </c>
      <c r="D114" s="217" t="str">
        <f>VLOOKUP($B114,Startlist!$B:$H,3,FALSE)</f>
        <v>Raul Jeets</v>
      </c>
      <c r="E114" s="217" t="str">
        <f>VLOOKUP($B114,Startlist!$B:$H,4,FALSE)</f>
        <v>Timo Taniel</v>
      </c>
      <c r="F114" s="120" t="str">
        <f>VLOOKUP($B114,Startlist!$B:$H,5,FALSE)</f>
        <v>EST</v>
      </c>
      <c r="G114" s="217" t="str">
        <f>VLOOKUP($B114,Startlist!$B:$H,7,FALSE)</f>
        <v>Skoda Fabia Rally2 Evo</v>
      </c>
      <c r="H114" s="228">
        <f>IF(ISERROR(VLOOKUP(L114,'Champ Classes'!J:K,2,FALSE)),0,VLOOKUP(L114,'Champ Classes'!J:K,2,FALSE))</f>
        <v>17</v>
      </c>
      <c r="I114" s="223">
        <f>A112</f>
        <v>17</v>
      </c>
      <c r="J114" s="224">
        <v>3</v>
      </c>
      <c r="K114" s="227">
        <f>H112</f>
        <v>17</v>
      </c>
      <c r="L114" s="226">
        <f ca="1">IF(C114="MV1",INDIRECT("'EE Champ'!"&amp;ADDRESS(MATCH(VALUE(B114),'EE Champ'!C:C,0),1)),INDIRECT("'EE Champ'!"&amp;ADDRESS(MATCH(VALUE(B114),'EE Champ'!C:C,0),2)))</f>
        <v>5</v>
      </c>
    </row>
    <row r="115" spans="1:12" ht="12.75" customHeight="1">
      <c r="A115" s="212"/>
      <c r="B115" s="119"/>
      <c r="C115" s="120"/>
      <c r="D115" s="115"/>
      <c r="E115" s="115"/>
      <c r="F115" s="120"/>
      <c r="G115" s="217"/>
      <c r="H115" s="209"/>
      <c r="I115" s="223">
        <f>A112</f>
        <v>17</v>
      </c>
      <c r="J115" s="224">
        <v>20</v>
      </c>
      <c r="K115" s="227">
        <f>H112</f>
        <v>17</v>
      </c>
      <c r="L115" s="226"/>
    </row>
    <row r="116" spans="1:12" ht="12.75" customHeight="1">
      <c r="A116" s="218">
        <v>18</v>
      </c>
      <c r="B116" s="219" t="str">
        <f>VLOOKUP($B118,Startlist!$B:$H,6,FALSE)</f>
        <v>MURAKAS RACING TEAM</v>
      </c>
      <c r="C116" s="220"/>
      <c r="D116" s="221"/>
      <c r="E116" s="221"/>
      <c r="F116" s="220"/>
      <c r="G116" s="222"/>
      <c r="H116" s="242">
        <f>IF(ISERROR(LARGE(H118:H118,1)),0,LARGE(H118:H118,1))+IF(ISERROR(LARGE(H118:H118,2)),0,LARGE(H118:H118,2))+IF(ISERROR(LARGE(H118:H118,3)),0,LARGE(H118:H118,3))</f>
        <v>15</v>
      </c>
      <c r="I116" s="223">
        <f>A116</f>
        <v>18</v>
      </c>
      <c r="J116" s="224">
        <v>1</v>
      </c>
      <c r="K116" s="225">
        <f>H116</f>
        <v>15</v>
      </c>
      <c r="L116" s="226"/>
    </row>
    <row r="117" spans="1:12" ht="12.75" customHeight="1">
      <c r="A117" s="212"/>
      <c r="B117" s="119"/>
      <c r="C117" s="120"/>
      <c r="D117" s="115"/>
      <c r="E117" s="115"/>
      <c r="F117" s="120"/>
      <c r="G117" s="217"/>
      <c r="H117" s="209"/>
      <c r="I117" s="223">
        <f>A116</f>
        <v>18</v>
      </c>
      <c r="J117" s="224">
        <v>2</v>
      </c>
      <c r="K117" s="227">
        <f>H116</f>
        <v>15</v>
      </c>
      <c r="L117" s="226"/>
    </row>
    <row r="118" spans="1:12" ht="12.75" customHeight="1">
      <c r="A118" s="212"/>
      <c r="B118" s="119">
        <v>12</v>
      </c>
      <c r="C118" s="120" t="str">
        <f>VLOOKUP($B118,Startlist!$B:$H,2,FALSE)</f>
        <v>MV5</v>
      </c>
      <c r="D118" s="217" t="str">
        <f>VLOOKUP($B118,Startlist!$B:$H,3,FALSE)</f>
        <v>Siim Aas</v>
      </c>
      <c r="E118" s="217" t="str">
        <f>VLOOKUP($B118,Startlist!$B:$H,4,FALSE)</f>
        <v>Vallo Vahesaar</v>
      </c>
      <c r="F118" s="120" t="str">
        <f>VLOOKUP($B118,Startlist!$B:$H,5,FALSE)</f>
        <v>EST</v>
      </c>
      <c r="G118" s="217" t="str">
        <f>VLOOKUP($B118,Startlist!$B:$H,7,FALSE)</f>
        <v>Mitsubishi Lancer Evo 8</v>
      </c>
      <c r="H118" s="228">
        <f>IF(ISERROR(VLOOKUP(L118,'Champ Classes'!J:K,2,FALSE)),0,VLOOKUP(L118,'Champ Classes'!J:K,2,FALSE))</f>
        <v>15</v>
      </c>
      <c r="I118" s="223">
        <f>A116</f>
        <v>18</v>
      </c>
      <c r="J118" s="224">
        <v>3</v>
      </c>
      <c r="K118" s="227">
        <f>H116</f>
        <v>15</v>
      </c>
      <c r="L118" s="226">
        <f ca="1">IF(C118="MV1",INDIRECT("'EE Champ'!"&amp;ADDRESS(MATCH(VALUE(B118),'EE Champ'!C:C,0),1)),INDIRECT("'EE Champ'!"&amp;ADDRESS(MATCH(VALUE(B118),'EE Champ'!C:C,0),2)))</f>
        <v>6</v>
      </c>
    </row>
    <row r="119" spans="1:12" ht="12.75" customHeight="1">
      <c r="A119" s="212"/>
      <c r="B119" s="119"/>
      <c r="C119" s="120"/>
      <c r="D119" s="115"/>
      <c r="E119" s="115"/>
      <c r="F119" s="120"/>
      <c r="G119" s="217"/>
      <c r="H119" s="209"/>
      <c r="I119" s="223">
        <f>A116</f>
        <v>18</v>
      </c>
      <c r="J119" s="224">
        <v>20</v>
      </c>
      <c r="K119" s="227">
        <f>H116</f>
        <v>15</v>
      </c>
      <c r="L119" s="226"/>
    </row>
    <row r="120" spans="1:12" ht="12.75" customHeight="1">
      <c r="A120" s="218">
        <v>19</v>
      </c>
      <c r="B120" s="219" t="str">
        <f>VLOOKUP($B122,Startlist!$B:$H,6,FALSE)</f>
        <v>TIITS RACING TEAM</v>
      </c>
      <c r="C120" s="220"/>
      <c r="D120" s="221"/>
      <c r="E120" s="221"/>
      <c r="F120" s="220"/>
      <c r="G120" s="222"/>
      <c r="H120" s="242">
        <f>IF(ISERROR(LARGE(H122:H122,1)),0,LARGE(H122:H122,1))+IF(ISERROR(LARGE(H122:H122,2)),0,LARGE(H122:H122,2))+IF(ISERROR(LARGE(H122:H122,3)),0,LARGE(H122:H122,3))</f>
        <v>15</v>
      </c>
      <c r="I120" s="223">
        <f>A120</f>
        <v>19</v>
      </c>
      <c r="J120" s="224">
        <v>1</v>
      </c>
      <c r="K120" s="225">
        <f>H120</f>
        <v>15</v>
      </c>
      <c r="L120" s="226"/>
    </row>
    <row r="121" spans="1:12" ht="12.75" customHeight="1">
      <c r="A121" s="212"/>
      <c r="B121" s="119"/>
      <c r="C121" s="120"/>
      <c r="D121" s="115"/>
      <c r="E121" s="115"/>
      <c r="F121" s="120"/>
      <c r="G121" s="217"/>
      <c r="H121" s="209"/>
      <c r="I121" s="223">
        <f>A120</f>
        <v>19</v>
      </c>
      <c r="J121" s="224">
        <v>2</v>
      </c>
      <c r="K121" s="227">
        <f>H120</f>
        <v>15</v>
      </c>
      <c r="L121" s="226"/>
    </row>
    <row r="122" spans="1:12" ht="12.75" customHeight="1">
      <c r="A122" s="212"/>
      <c r="B122" s="119">
        <v>54</v>
      </c>
      <c r="C122" s="120" t="str">
        <f>VLOOKUP($B122,Startlist!$B:$H,2,FALSE)</f>
        <v>MV7</v>
      </c>
      <c r="D122" s="217" t="str">
        <f>VLOOKUP($B122,Startlist!$B:$H,3,FALSE)</f>
        <v>Mark-Egert Tiits</v>
      </c>
      <c r="E122" s="217" t="str">
        <f>VLOOKUP($B122,Startlist!$B:$H,4,FALSE)</f>
        <v>Aleks Lesk</v>
      </c>
      <c r="F122" s="120" t="str">
        <f>VLOOKUP($B122,Startlist!$B:$H,5,FALSE)</f>
        <v>EST</v>
      </c>
      <c r="G122" s="217" t="str">
        <f>VLOOKUP($B122,Startlist!$B:$H,7,FALSE)</f>
        <v>VW Golf 2</v>
      </c>
      <c r="H122" s="228">
        <f>IF(ISERROR(VLOOKUP(L122,'Champ Classes'!J:K,2,FALSE)),0,VLOOKUP(L122,'Champ Classes'!J:K,2,FALSE))</f>
        <v>15</v>
      </c>
      <c r="I122" s="223">
        <f>A120</f>
        <v>19</v>
      </c>
      <c r="J122" s="224">
        <v>3</v>
      </c>
      <c r="K122" s="227">
        <f>H120</f>
        <v>15</v>
      </c>
      <c r="L122" s="226">
        <f ca="1">IF(C122="MV1",INDIRECT("'EE Champ'!"&amp;ADDRESS(MATCH(VALUE(B122),'EE Champ'!C:C,0),1)),INDIRECT("'EE Champ'!"&amp;ADDRESS(MATCH(VALUE(B122),'EE Champ'!C:C,0),2)))</f>
        <v>6</v>
      </c>
    </row>
    <row r="123" spans="1:12" ht="12.75" customHeight="1">
      <c r="A123" s="212"/>
      <c r="B123" s="119"/>
      <c r="C123" s="120"/>
      <c r="D123" s="115"/>
      <c r="E123" s="115"/>
      <c r="F123" s="120"/>
      <c r="G123" s="217"/>
      <c r="H123" s="209"/>
      <c r="I123" s="223">
        <f>A120</f>
        <v>19</v>
      </c>
      <c r="J123" s="224">
        <v>20</v>
      </c>
      <c r="K123" s="227">
        <f>H120</f>
        <v>15</v>
      </c>
      <c r="L123" s="226"/>
    </row>
    <row r="124" spans="1:12" ht="12.75" customHeight="1">
      <c r="A124" s="218">
        <v>20</v>
      </c>
      <c r="B124" s="219" t="str">
        <f>VLOOKUP($B126,Startlist!$B:$H,6,FALSE)</f>
        <v>G.M. RACING</v>
      </c>
      <c r="C124" s="220"/>
      <c r="D124" s="221"/>
      <c r="E124" s="221"/>
      <c r="F124" s="220"/>
      <c r="G124" s="222"/>
      <c r="H124" s="242">
        <f>IF(ISERROR(LARGE(H126:H127,1)),0,LARGE(H126:H127,1))+IF(ISERROR(LARGE(H126:H127,2)),0,LARGE(H126:H127,2))+IF(ISERROR(LARGE(H126:H127,3)),0,LARGE(H126:H127,3))</f>
        <v>13</v>
      </c>
      <c r="I124" s="223">
        <f>A124</f>
        <v>20</v>
      </c>
      <c r="J124" s="224">
        <v>1</v>
      </c>
      <c r="K124" s="225">
        <f>H124</f>
        <v>13</v>
      </c>
      <c r="L124" s="226"/>
    </row>
    <row r="125" spans="1:12" ht="12.75" customHeight="1">
      <c r="A125" s="212"/>
      <c r="B125" s="119"/>
      <c r="C125" s="120"/>
      <c r="D125" s="115"/>
      <c r="E125" s="115"/>
      <c r="F125" s="120"/>
      <c r="G125" s="217"/>
      <c r="H125" s="209"/>
      <c r="I125" s="223">
        <f>A124</f>
        <v>20</v>
      </c>
      <c r="J125" s="224">
        <v>2</v>
      </c>
      <c r="K125" s="227">
        <f>H124</f>
        <v>13</v>
      </c>
      <c r="L125" s="226"/>
    </row>
    <row r="126" spans="1:12" ht="12.75" customHeight="1">
      <c r="A126" s="212"/>
      <c r="B126" s="119">
        <v>23</v>
      </c>
      <c r="C126" s="120" t="str">
        <f>VLOOKUP($B126,Startlist!$B:$H,2,FALSE)</f>
        <v>MV5</v>
      </c>
      <c r="D126" s="217" t="str">
        <f>VLOOKUP($B126,Startlist!$B:$H,3,FALSE)</f>
        <v>Vaiko Samm</v>
      </c>
      <c r="E126" s="217" t="str">
        <f>VLOOKUP($B126,Startlist!$B:$H,4,FALSE)</f>
        <v>Kaimar Taal</v>
      </c>
      <c r="F126" s="120" t="str">
        <f>VLOOKUP($B126,Startlist!$B:$H,5,FALSE)</f>
        <v>EST</v>
      </c>
      <c r="G126" s="217" t="str">
        <f>VLOOKUP($B126,Startlist!$B:$H,7,FALSE)</f>
        <v>Subaru Impreza WRX STI</v>
      </c>
      <c r="H126" s="228">
        <f>IF(ISERROR(VLOOKUP(L126,'Champ Classes'!J:K,2,FALSE)),0,VLOOKUP(L126,'Champ Classes'!J:K,2,FALSE))</f>
        <v>0</v>
      </c>
      <c r="I126" s="223">
        <f>A124</f>
        <v>20</v>
      </c>
      <c r="J126" s="224">
        <v>3</v>
      </c>
      <c r="K126" s="227">
        <f>H124</f>
        <v>13</v>
      </c>
      <c r="L126" s="226">
        <f ca="1">IF(C126="MV1",INDIRECT("'EE Champ'!"&amp;ADDRESS(MATCH(VALUE(B126),'EE Champ'!C:C,0),1)),INDIRECT("'EE Champ'!"&amp;ADDRESS(MATCH(VALUE(B126),'EE Champ'!C:C,0),2)))</f>
        <v>0</v>
      </c>
    </row>
    <row r="127" spans="1:12" ht="12.75" customHeight="1">
      <c r="A127" s="212"/>
      <c r="B127" s="119">
        <v>64</v>
      </c>
      <c r="C127" s="120" t="str">
        <f>VLOOKUP($B127,Startlist!$B:$H,2,FALSE)</f>
        <v>MV6</v>
      </c>
      <c r="D127" s="217" t="str">
        <f>VLOOKUP($B127,Startlist!$B:$H,3,FALSE)</f>
        <v>Kristen Volkov</v>
      </c>
      <c r="E127" s="217" t="str">
        <f>VLOOKUP($B127,Startlist!$B:$H,4,FALSE)</f>
        <v>Mirko Kaunis</v>
      </c>
      <c r="F127" s="120" t="str">
        <f>VLOOKUP($B127,Startlist!$B:$H,5,FALSE)</f>
        <v>EST</v>
      </c>
      <c r="G127" s="217" t="str">
        <f>VLOOKUP($B127,Startlist!$B:$H,7,FALSE)</f>
        <v>BMW M3</v>
      </c>
      <c r="H127" s="228">
        <f>IF(ISERROR(VLOOKUP(L127,'Champ Classes'!J:K,2,FALSE)),0,VLOOKUP(L127,'Champ Classes'!J:K,2,FALSE))</f>
        <v>13</v>
      </c>
      <c r="I127" s="223">
        <f>A124</f>
        <v>20</v>
      </c>
      <c r="J127" s="224">
        <v>4</v>
      </c>
      <c r="K127" s="227">
        <f>H124</f>
        <v>13</v>
      </c>
      <c r="L127" s="226">
        <f ca="1">IF(C127="MV1",INDIRECT("'EE Champ'!"&amp;ADDRESS(MATCH(VALUE(B127),'EE Champ'!C:C,0),1)),INDIRECT("'EE Champ'!"&amp;ADDRESS(MATCH(VALUE(B127),'EE Champ'!C:C,0),2)))</f>
        <v>7</v>
      </c>
    </row>
    <row r="128" spans="1:12" ht="12.75" customHeight="1">
      <c r="A128" s="212"/>
      <c r="B128" s="119"/>
      <c r="C128" s="120"/>
      <c r="D128" s="115"/>
      <c r="E128" s="115"/>
      <c r="F128" s="120"/>
      <c r="G128" s="217"/>
      <c r="H128" s="209"/>
      <c r="I128" s="223">
        <f>A124</f>
        <v>20</v>
      </c>
      <c r="J128" s="224">
        <v>20</v>
      </c>
      <c r="K128" s="227">
        <f>H124</f>
        <v>13</v>
      </c>
      <c r="L128" s="226"/>
    </row>
    <row r="129" spans="1:12" ht="12.75" customHeight="1">
      <c r="A129" s="218">
        <v>21</v>
      </c>
      <c r="B129" s="219" t="str">
        <f>VLOOKUP($B131,Startlist!$B:$H,6,FALSE)</f>
        <v>SAR-TECH MOTORSPORT</v>
      </c>
      <c r="C129" s="220"/>
      <c r="D129" s="221"/>
      <c r="E129" s="221"/>
      <c r="F129" s="220"/>
      <c r="G129" s="222"/>
      <c r="H129" s="242">
        <f>IF(ISERROR(LARGE(H131:H131,1)),0,LARGE(H131:H131,1))+IF(ISERROR(LARGE(H131:H131,2)),0,LARGE(H131:H131,2))+IF(ISERROR(LARGE(H131:H131,3)),0,LARGE(H131:H131,3))</f>
        <v>11</v>
      </c>
      <c r="I129" s="223">
        <f>A129</f>
        <v>21</v>
      </c>
      <c r="J129" s="224">
        <v>1</v>
      </c>
      <c r="K129" s="225">
        <f>H129</f>
        <v>11</v>
      </c>
      <c r="L129" s="226"/>
    </row>
    <row r="130" spans="1:12" ht="12.75" customHeight="1">
      <c r="A130" s="212"/>
      <c r="B130" s="119"/>
      <c r="C130" s="120"/>
      <c r="D130" s="115"/>
      <c r="E130" s="115"/>
      <c r="F130" s="120"/>
      <c r="G130" s="217"/>
      <c r="H130" s="209"/>
      <c r="I130" s="223">
        <f>A129</f>
        <v>21</v>
      </c>
      <c r="J130" s="224">
        <v>2</v>
      </c>
      <c r="K130" s="227">
        <f>H129</f>
        <v>11</v>
      </c>
      <c r="L130" s="226"/>
    </row>
    <row r="131" spans="1:12" ht="12.75" customHeight="1">
      <c r="A131" s="212"/>
      <c r="B131" s="119">
        <v>66</v>
      </c>
      <c r="C131" s="120" t="str">
        <f>VLOOKUP($B131,Startlist!$B:$H,2,FALSE)</f>
        <v>MV7</v>
      </c>
      <c r="D131" s="217" t="str">
        <f>VLOOKUP($B131,Startlist!$B:$H,3,FALSE)</f>
        <v>Olavi Paju</v>
      </c>
      <c r="E131" s="217" t="str">
        <f>VLOOKUP($B131,Startlist!$B:$H,4,FALSE)</f>
        <v>Martin Kuris</v>
      </c>
      <c r="F131" s="120" t="str">
        <f>VLOOKUP($B131,Startlist!$B:$H,5,FALSE)</f>
        <v>EST</v>
      </c>
      <c r="G131" s="217" t="str">
        <f>VLOOKUP($B131,Startlist!$B:$H,7,FALSE)</f>
        <v>Renault Clio</v>
      </c>
      <c r="H131" s="228">
        <f>IF(ISERROR(VLOOKUP(L131,'Champ Classes'!J:K,2,FALSE)),0,VLOOKUP(L131,'Champ Classes'!J:K,2,FALSE))</f>
        <v>11</v>
      </c>
      <c r="I131" s="223">
        <f>A129</f>
        <v>21</v>
      </c>
      <c r="J131" s="224">
        <v>3</v>
      </c>
      <c r="K131" s="227">
        <f>H129</f>
        <v>11</v>
      </c>
      <c r="L131" s="226">
        <f ca="1">IF(C131="MV1",INDIRECT("'EE Champ'!"&amp;ADDRESS(MATCH(VALUE(B131),'EE Champ'!C:C,0),1)),INDIRECT("'EE Champ'!"&amp;ADDRESS(MATCH(VALUE(B131),'EE Champ'!C:C,0),2)))</f>
        <v>8</v>
      </c>
    </row>
    <row r="132" spans="1:12" ht="12.75" customHeight="1">
      <c r="A132" s="212"/>
      <c r="B132" s="119"/>
      <c r="C132" s="120"/>
      <c r="D132" s="115"/>
      <c r="E132" s="115"/>
      <c r="F132" s="120"/>
      <c r="G132" s="217"/>
      <c r="H132" s="209"/>
      <c r="I132" s="223">
        <f>A129</f>
        <v>21</v>
      </c>
      <c r="J132" s="224">
        <v>20</v>
      </c>
      <c r="K132" s="227">
        <f>H129</f>
        <v>11</v>
      </c>
      <c r="L132" s="226"/>
    </row>
    <row r="133" spans="1:12" ht="12.75" customHeight="1">
      <c r="A133" s="218">
        <v>22</v>
      </c>
      <c r="B133" s="219" t="str">
        <f>VLOOKUP($B135,Startlist!$B:$H,6,FALSE)</f>
        <v>CUEKS RACING</v>
      </c>
      <c r="C133" s="220"/>
      <c r="D133" s="221"/>
      <c r="E133" s="221"/>
      <c r="F133" s="220"/>
      <c r="G133" s="222"/>
      <c r="H133" s="242">
        <f>IF(ISERROR(LARGE(H135:H136,1)),0,LARGE(H135:H136,1))+IF(ISERROR(LARGE(H135:H136,2)),0,LARGE(H135:H136,2))+IF(ISERROR(LARGE(H135:H136,3)),0,LARGE(H135:H136,3))</f>
        <v>9</v>
      </c>
      <c r="I133" s="223">
        <f>A133</f>
        <v>22</v>
      </c>
      <c r="J133" s="224">
        <v>1</v>
      </c>
      <c r="K133" s="225">
        <f>H133</f>
        <v>9</v>
      </c>
      <c r="L133" s="226"/>
    </row>
    <row r="134" spans="1:12" ht="12.75" customHeight="1">
      <c r="A134" s="212"/>
      <c r="B134" s="119"/>
      <c r="C134" s="120"/>
      <c r="D134" s="115"/>
      <c r="E134" s="115"/>
      <c r="F134" s="120"/>
      <c r="G134" s="217"/>
      <c r="H134" s="209"/>
      <c r="I134" s="223">
        <f>A133</f>
        <v>22</v>
      </c>
      <c r="J134" s="224">
        <v>2</v>
      </c>
      <c r="K134" s="227">
        <f>H133</f>
        <v>9</v>
      </c>
      <c r="L134" s="226"/>
    </row>
    <row r="135" spans="1:12" ht="12.75" customHeight="1">
      <c r="A135" s="212"/>
      <c r="B135" s="119">
        <v>41</v>
      </c>
      <c r="C135" s="120" t="str">
        <f>VLOOKUP($B135,Startlist!$B:$H,2,FALSE)</f>
        <v>MV5</v>
      </c>
      <c r="D135" s="217" t="str">
        <f>VLOOKUP($B135,Startlist!$B:$H,3,FALSE)</f>
        <v>Henri Franke</v>
      </c>
      <c r="E135" s="217" t="str">
        <f>VLOOKUP($B135,Startlist!$B:$H,4,FALSE)</f>
        <v>Arvo Liimann</v>
      </c>
      <c r="F135" s="120" t="str">
        <f>VLOOKUP($B135,Startlist!$B:$H,5,FALSE)</f>
        <v>EST</v>
      </c>
      <c r="G135" s="217" t="str">
        <f>VLOOKUP($B135,Startlist!$B:$H,7,FALSE)</f>
        <v>Mitsubishi Lancer Evo 6</v>
      </c>
      <c r="H135" s="228">
        <f>IF(ISERROR(VLOOKUP(L135,'Champ Classes'!J:K,2,FALSE)),0,VLOOKUP(L135,'Champ Classes'!J:K,2,FALSE))</f>
        <v>0</v>
      </c>
      <c r="I135" s="223">
        <f>A133</f>
        <v>22</v>
      </c>
      <c r="J135" s="224">
        <v>3</v>
      </c>
      <c r="K135" s="227">
        <f>H133</f>
        <v>9</v>
      </c>
      <c r="L135" s="226">
        <f ca="1">IF(C135="MV1",INDIRECT("'EE Champ'!"&amp;ADDRESS(MATCH(VALUE(B135),'EE Champ'!C:C,0),1)),INDIRECT("'EE Champ'!"&amp;ADDRESS(MATCH(VALUE(B135),'EE Champ'!C:C,0),2)))</f>
        <v>0</v>
      </c>
    </row>
    <row r="136" spans="1:12" ht="12.75" customHeight="1">
      <c r="A136" s="212"/>
      <c r="B136" s="119">
        <v>57</v>
      </c>
      <c r="C136" s="120" t="str">
        <f>VLOOKUP($B136,Startlist!$B:$H,2,FALSE)</f>
        <v>MV7</v>
      </c>
      <c r="D136" s="217" t="str">
        <f>VLOOKUP($B136,Startlist!$B:$H,3,FALSE)</f>
        <v>Koit Repnau</v>
      </c>
      <c r="E136" s="217" t="str">
        <f>VLOOKUP($B136,Startlist!$B:$H,4,FALSE)</f>
        <v>Hannes Hannus</v>
      </c>
      <c r="F136" s="120" t="str">
        <f>VLOOKUP($B136,Startlist!$B:$H,5,FALSE)</f>
        <v>EST</v>
      </c>
      <c r="G136" s="217" t="str">
        <f>VLOOKUP($B136,Startlist!$B:$H,7,FALSE)</f>
        <v>Honda Civic Type-R</v>
      </c>
      <c r="H136" s="228">
        <f>IF(ISERROR(VLOOKUP(L136,'Champ Classes'!J:K,2,FALSE)),0,VLOOKUP(L136,'Champ Classes'!J:K,2,FALSE))</f>
        <v>9</v>
      </c>
      <c r="I136" s="223">
        <f>A133</f>
        <v>22</v>
      </c>
      <c r="J136" s="224">
        <v>4</v>
      </c>
      <c r="K136" s="227">
        <f>H133</f>
        <v>9</v>
      </c>
      <c r="L136" s="226">
        <f ca="1">IF(C136="MV1",INDIRECT("'EE Champ'!"&amp;ADDRESS(MATCH(VALUE(B136),'EE Champ'!C:C,0),1)),INDIRECT("'EE Champ'!"&amp;ADDRESS(MATCH(VALUE(B136),'EE Champ'!C:C,0),2)))</f>
        <v>9</v>
      </c>
    </row>
    <row r="137" spans="1:12" ht="12.75" customHeight="1">
      <c r="A137" s="212"/>
      <c r="B137" s="119"/>
      <c r="C137" s="120"/>
      <c r="D137" s="115"/>
      <c r="E137" s="115"/>
      <c r="F137" s="120"/>
      <c r="G137" s="217"/>
      <c r="H137" s="209"/>
      <c r="I137" s="223">
        <f>A133</f>
        <v>22</v>
      </c>
      <c r="J137" s="224">
        <v>20</v>
      </c>
      <c r="K137" s="227">
        <f>H133</f>
        <v>9</v>
      </c>
      <c r="L137" s="226"/>
    </row>
    <row r="138" spans="1:12" ht="12.75" customHeight="1">
      <c r="A138" s="218">
        <v>23</v>
      </c>
      <c r="B138" s="219" t="str">
        <f>VLOOKUP($B140,Startlist!$B:$H,6,FALSE)</f>
        <v>MILREM MOTORSPORT</v>
      </c>
      <c r="C138" s="220"/>
      <c r="D138" s="221"/>
      <c r="E138" s="221"/>
      <c r="F138" s="220"/>
      <c r="G138" s="222"/>
      <c r="H138" s="242">
        <f>IF(ISERROR(LARGE(H140:H140,1)),0,LARGE(H140:H140,1))+IF(ISERROR(LARGE(H140:H140,2)),0,LARGE(H140:H140,2))+IF(ISERROR(LARGE(H140:H140,3)),0,LARGE(H140:H140,3))</f>
        <v>4</v>
      </c>
      <c r="I138" s="223">
        <f>A138</f>
        <v>23</v>
      </c>
      <c r="J138" s="224">
        <v>1</v>
      </c>
      <c r="K138" s="225">
        <f>H138</f>
        <v>4</v>
      </c>
      <c r="L138" s="226"/>
    </row>
    <row r="139" spans="1:12" ht="12.75" customHeight="1">
      <c r="A139" s="212"/>
      <c r="B139" s="119"/>
      <c r="C139" s="120"/>
      <c r="D139" s="115"/>
      <c r="E139" s="115"/>
      <c r="F139" s="120"/>
      <c r="G139" s="217"/>
      <c r="H139" s="209"/>
      <c r="I139" s="223">
        <f>A138</f>
        <v>23</v>
      </c>
      <c r="J139" s="224">
        <v>2</v>
      </c>
      <c r="K139" s="227">
        <f>H138</f>
        <v>4</v>
      </c>
      <c r="L139" s="226"/>
    </row>
    <row r="140" spans="1:12" ht="12.75" customHeight="1">
      <c r="A140" s="212"/>
      <c r="B140" s="119">
        <v>79</v>
      </c>
      <c r="C140" s="120" t="str">
        <f>VLOOKUP($B140,Startlist!$B:$H,2,FALSE)</f>
        <v>MV7</v>
      </c>
      <c r="D140" s="217" t="str">
        <f>VLOOKUP($B140,Startlist!$B:$H,3,FALSE)</f>
        <v>Lauri Nurm</v>
      </c>
      <c r="E140" s="217" t="str">
        <f>VLOOKUP($B140,Startlist!$B:$H,4,FALSE)</f>
        <v>Moonika Saarestik</v>
      </c>
      <c r="F140" s="120" t="str">
        <f>VLOOKUP($B140,Startlist!$B:$H,5,FALSE)</f>
        <v>EST</v>
      </c>
      <c r="G140" s="217" t="str">
        <f>VLOOKUP($B140,Startlist!$B:$H,7,FALSE)</f>
        <v>Vaz 2101</v>
      </c>
      <c r="H140" s="228">
        <f>IF(ISERROR(VLOOKUP(L140,'Champ Classes'!J:K,2,FALSE)),0,VLOOKUP(L140,'Champ Classes'!J:K,2,FALSE))</f>
        <v>4</v>
      </c>
      <c r="I140" s="223">
        <f>A138</f>
        <v>23</v>
      </c>
      <c r="J140" s="224">
        <v>3</v>
      </c>
      <c r="K140" s="227">
        <f>H138</f>
        <v>4</v>
      </c>
      <c r="L140" s="226">
        <f ca="1">IF(C140="MV1",INDIRECT("'EE Champ'!"&amp;ADDRESS(MATCH(VALUE(B140),'EE Champ'!C:C,0),1)),INDIRECT("'EE Champ'!"&amp;ADDRESS(MATCH(VALUE(B140),'EE Champ'!C:C,0),2)))</f>
        <v>12</v>
      </c>
    </row>
    <row r="141" spans="1:12" ht="12.75" customHeight="1">
      <c r="A141" s="212"/>
      <c r="B141" s="119"/>
      <c r="C141" s="120"/>
      <c r="D141" s="115"/>
      <c r="E141" s="115"/>
      <c r="F141" s="120"/>
      <c r="G141" s="217"/>
      <c r="H141" s="209"/>
      <c r="I141" s="223">
        <f>A138</f>
        <v>23</v>
      </c>
      <c r="J141" s="224">
        <v>20</v>
      </c>
      <c r="K141" s="227">
        <f>H138</f>
        <v>4</v>
      </c>
      <c r="L141" s="226"/>
    </row>
    <row r="142" spans="1:12" ht="12.75" customHeight="1">
      <c r="A142" s="218"/>
      <c r="B142" s="219" t="str">
        <f>VLOOKUP($B144,Startlist!$B:$H,6,FALSE)</f>
        <v>GAZ RALLIKLUBI</v>
      </c>
      <c r="C142" s="220"/>
      <c r="D142" s="221"/>
      <c r="E142" s="221"/>
      <c r="F142" s="220"/>
      <c r="G142" s="222"/>
      <c r="H142" s="242">
        <f>IF(ISERROR(LARGE(H144:H146,1)),0,LARGE(H144:H146,1))+IF(ISERROR(LARGE(H144:H146,2)),0,LARGE(H144:H146,2))+IF(ISERROR(LARGE(H144:H146,3)),0,LARGE(H144:H146,3))</f>
        <v>0</v>
      </c>
      <c r="I142" s="223">
        <f>A142</f>
        <v>0</v>
      </c>
      <c r="J142" s="224">
        <v>1</v>
      </c>
      <c r="K142" s="225">
        <f>H142</f>
        <v>0</v>
      </c>
      <c r="L142" s="226"/>
    </row>
    <row r="143" spans="1:12" ht="12.75" customHeight="1">
      <c r="A143" s="212"/>
      <c r="B143" s="119"/>
      <c r="C143" s="120"/>
      <c r="D143" s="115"/>
      <c r="E143" s="115"/>
      <c r="F143" s="120"/>
      <c r="G143" s="217"/>
      <c r="H143" s="209"/>
      <c r="I143" s="223">
        <f>A142</f>
        <v>0</v>
      </c>
      <c r="J143" s="224">
        <v>2</v>
      </c>
      <c r="K143" s="227">
        <f>H142</f>
        <v>0</v>
      </c>
      <c r="L143" s="226"/>
    </row>
    <row r="144" spans="1:12" ht="12.75" customHeight="1">
      <c r="A144" s="212"/>
      <c r="B144" s="119">
        <v>90</v>
      </c>
      <c r="C144" s="120" t="str">
        <f>VLOOKUP($B144,Startlist!$B:$H,2,FALSE)</f>
        <v>MV9</v>
      </c>
      <c r="D144" s="217" t="str">
        <f>VLOOKUP($B144,Startlist!$B:$H,3,FALSE)</f>
        <v>Martin Leemets</v>
      </c>
      <c r="E144" s="217" t="str">
        <f>VLOOKUP($B144,Startlist!$B:$H,4,FALSE)</f>
        <v>Andres Lichtfeldt</v>
      </c>
      <c r="F144" s="120" t="str">
        <f>VLOOKUP($B144,Startlist!$B:$H,5,FALSE)</f>
        <v>EST</v>
      </c>
      <c r="G144" s="217" t="str">
        <f>VLOOKUP($B144,Startlist!$B:$H,7,FALSE)</f>
        <v>Gaz 51</v>
      </c>
      <c r="H144" s="228">
        <f>IF(ISERROR(VLOOKUP(L144,'Champ Classes'!J:K,2,FALSE)),0,VLOOKUP(L144,'Champ Classes'!J:K,2,FALSE))</f>
        <v>0</v>
      </c>
      <c r="I144" s="223">
        <f>A142</f>
        <v>0</v>
      </c>
      <c r="J144" s="224">
        <v>3</v>
      </c>
      <c r="K144" s="227">
        <f>H142</f>
        <v>0</v>
      </c>
      <c r="L144" s="226">
        <f ca="1">IF(C144="MV1",INDIRECT("'EE Champ'!"&amp;ADDRESS(MATCH(VALUE(B144),'EE Champ'!C:C,0),1)),INDIRECT("'EE Champ'!"&amp;ADDRESS(MATCH(VALUE(B144),'EE Champ'!C:C,0),2)))</f>
        <v>0</v>
      </c>
    </row>
    <row r="145" spans="1:12" ht="12.75" customHeight="1">
      <c r="A145" s="212"/>
      <c r="B145" s="119">
        <v>91</v>
      </c>
      <c r="C145" s="120" t="str">
        <f>VLOOKUP($B145,Startlist!$B:$H,2,FALSE)</f>
        <v>MV9</v>
      </c>
      <c r="D145" s="217" t="str">
        <f>VLOOKUP($B145,Startlist!$B:$H,3,FALSE)</f>
        <v>Janno Nuiamäe</v>
      </c>
      <c r="E145" s="217" t="str">
        <f>VLOOKUP($B145,Startlist!$B:$H,4,FALSE)</f>
        <v>Arvo Rego</v>
      </c>
      <c r="F145" s="120" t="str">
        <f>VLOOKUP($B145,Startlist!$B:$H,5,FALSE)</f>
        <v>EST</v>
      </c>
      <c r="G145" s="217" t="str">
        <f>VLOOKUP($B145,Startlist!$B:$H,7,FALSE)</f>
        <v>Gaz 51 WRC</v>
      </c>
      <c r="H145" s="228">
        <f>IF(ISERROR(VLOOKUP(L145,'Champ Classes'!J:K,2,FALSE)),0,VLOOKUP(L145,'Champ Classes'!J:K,2,FALSE))</f>
        <v>0</v>
      </c>
      <c r="I145" s="223">
        <f>A142</f>
        <v>0</v>
      </c>
      <c r="J145" s="224">
        <v>4</v>
      </c>
      <c r="K145" s="227">
        <f>H142</f>
        <v>0</v>
      </c>
      <c r="L145" s="226">
        <f ca="1">IF(C145="MV1",INDIRECT("'EE Champ'!"&amp;ADDRESS(MATCH(VALUE(B145),'EE Champ'!C:C,0),1)),INDIRECT("'EE Champ'!"&amp;ADDRESS(MATCH(VALUE(B145),'EE Champ'!C:C,0),2)))</f>
        <v>0</v>
      </c>
    </row>
    <row r="146" spans="1:12" ht="12.75" customHeight="1">
      <c r="A146" s="212"/>
      <c r="B146" s="119">
        <v>93</v>
      </c>
      <c r="C146" s="120" t="str">
        <f>VLOOKUP($B146,Startlist!$B:$H,2,FALSE)</f>
        <v>MV9</v>
      </c>
      <c r="D146" s="217" t="str">
        <f>VLOOKUP($B146,Startlist!$B:$H,3,FALSE)</f>
        <v>Aivar Kubjas</v>
      </c>
      <c r="E146" s="217" t="str">
        <f>VLOOKUP($B146,Startlist!$B:$H,4,FALSE)</f>
        <v>Taneli Leivat</v>
      </c>
      <c r="F146" s="120" t="str">
        <f>VLOOKUP($B146,Startlist!$B:$H,5,FALSE)</f>
        <v>EST</v>
      </c>
      <c r="G146" s="217" t="str">
        <f>VLOOKUP($B146,Startlist!$B:$H,7,FALSE)</f>
        <v>Gaz 51</v>
      </c>
      <c r="H146" s="228">
        <f>IF(ISERROR(VLOOKUP(L146,'Champ Classes'!J:K,2,FALSE)),0,VLOOKUP(L146,'Champ Classes'!J:K,2,FALSE))</f>
        <v>0</v>
      </c>
      <c r="I146" s="223">
        <f>A142</f>
        <v>0</v>
      </c>
      <c r="J146" s="224">
        <v>5</v>
      </c>
      <c r="K146" s="227">
        <f>H142</f>
        <v>0</v>
      </c>
      <c r="L146" s="226">
        <f ca="1">IF(C146="MV1",INDIRECT("'EE Champ'!"&amp;ADDRESS(MATCH(VALUE(B146),'EE Champ'!C:C,0),1)),INDIRECT("'EE Champ'!"&amp;ADDRESS(MATCH(VALUE(B146),'EE Champ'!C:C,0),2)))</f>
        <v>0</v>
      </c>
    </row>
    <row r="147" spans="1:12" ht="12.75" customHeight="1">
      <c r="A147" s="212"/>
      <c r="B147" s="119"/>
      <c r="C147" s="120"/>
      <c r="D147" s="115"/>
      <c r="E147" s="115"/>
      <c r="F147" s="120"/>
      <c r="G147" s="217"/>
      <c r="H147" s="209"/>
      <c r="I147" s="223">
        <f>A142</f>
        <v>0</v>
      </c>
      <c r="J147" s="224">
        <v>20</v>
      </c>
      <c r="K147" s="227">
        <f>H142</f>
        <v>0</v>
      </c>
      <c r="L147" s="226"/>
    </row>
    <row r="148" spans="1:12" ht="12.75" customHeight="1">
      <c r="A148" s="218"/>
      <c r="B148" s="219" t="str">
        <f>VLOOKUP($B150,Startlist!$B:$H,6,FALSE)</f>
        <v>VÄNDRA TSK</v>
      </c>
      <c r="C148" s="220"/>
      <c r="D148" s="221"/>
      <c r="E148" s="221"/>
      <c r="F148" s="220"/>
      <c r="G148" s="222"/>
      <c r="H148" s="242">
        <f>IF(ISERROR(LARGE(H150:H150,1)),0,LARGE(H150:H150,1))+IF(ISERROR(LARGE(H150:H150,2)),0,LARGE(H150:H150,2))+IF(ISERROR(LARGE(H150:H150,3)),0,LARGE(H150:H150,3))</f>
        <v>0</v>
      </c>
      <c r="I148" s="223">
        <f>A148</f>
        <v>0</v>
      </c>
      <c r="J148" s="224">
        <v>1</v>
      </c>
      <c r="K148" s="225">
        <f>H148</f>
        <v>0</v>
      </c>
      <c r="L148" s="226"/>
    </row>
    <row r="149" spans="1:12" ht="12.75" customHeight="1">
      <c r="A149" s="212"/>
      <c r="B149" s="119"/>
      <c r="C149" s="120"/>
      <c r="D149" s="115"/>
      <c r="E149" s="115"/>
      <c r="F149" s="120"/>
      <c r="G149" s="217"/>
      <c r="H149" s="209"/>
      <c r="I149" s="223">
        <f>A148</f>
        <v>0</v>
      </c>
      <c r="J149" s="224">
        <v>2</v>
      </c>
      <c r="K149" s="227">
        <f>H148</f>
        <v>0</v>
      </c>
      <c r="L149" s="226"/>
    </row>
    <row r="150" spans="1:12" ht="12.75" customHeight="1">
      <c r="A150" s="212"/>
      <c r="B150" s="119">
        <v>94</v>
      </c>
      <c r="C150" s="120" t="str">
        <f>VLOOKUP($B150,Startlist!$B:$H,2,FALSE)</f>
        <v>MV9</v>
      </c>
      <c r="D150" s="217" t="str">
        <f>VLOOKUP($B150,Startlist!$B:$H,3,FALSE)</f>
        <v>Alo Pōder</v>
      </c>
      <c r="E150" s="217" t="str">
        <f>VLOOKUP($B150,Startlist!$B:$H,4,FALSE)</f>
        <v>Tarmo Heidemann</v>
      </c>
      <c r="F150" s="120" t="str">
        <f>VLOOKUP($B150,Startlist!$B:$H,5,FALSE)</f>
        <v>EST</v>
      </c>
      <c r="G150" s="217" t="str">
        <f>VLOOKUP($B150,Startlist!$B:$H,7,FALSE)</f>
        <v>Gaz 51</v>
      </c>
      <c r="H150" s="228">
        <f>IF(ISERROR(VLOOKUP(L150,'Champ Classes'!J:K,2,FALSE)),0,VLOOKUP(L150,'Champ Classes'!J:K,2,FALSE))</f>
        <v>0</v>
      </c>
      <c r="I150" s="223">
        <f>A148</f>
        <v>0</v>
      </c>
      <c r="J150" s="224">
        <v>3</v>
      </c>
      <c r="K150" s="227">
        <f>H148</f>
        <v>0</v>
      </c>
      <c r="L150" s="226">
        <f ca="1">IF(C150="MV1",INDIRECT("'EE Champ'!"&amp;ADDRESS(MATCH(VALUE(B150),'EE Champ'!C:C,0),1)),INDIRECT("'EE Champ'!"&amp;ADDRESS(MATCH(VALUE(B150),'EE Champ'!C:C,0),2)))</f>
        <v>0</v>
      </c>
    </row>
    <row r="151" spans="1:12" ht="12.75" customHeight="1">
      <c r="A151" s="212"/>
      <c r="B151" s="119"/>
      <c r="C151" s="120"/>
      <c r="D151" s="115"/>
      <c r="E151" s="115"/>
      <c r="F151" s="120"/>
      <c r="G151" s="217"/>
      <c r="H151" s="209"/>
      <c r="I151" s="223">
        <f>A148</f>
        <v>0</v>
      </c>
      <c r="J151" s="224">
        <v>20</v>
      </c>
      <c r="K151" s="227">
        <f>H148</f>
        <v>0</v>
      </c>
      <c r="L151" s="226"/>
    </row>
    <row r="152" spans="1:12" ht="12.75" customHeight="1">
      <c r="A152" s="218"/>
      <c r="B152" s="219" t="str">
        <f>VLOOKUP($B154,Startlist!$B:$H,6,FALSE)</f>
        <v>YELLOW RACING</v>
      </c>
      <c r="C152" s="220"/>
      <c r="D152" s="221"/>
      <c r="E152" s="221"/>
      <c r="F152" s="220"/>
      <c r="G152" s="222"/>
      <c r="H152" s="242">
        <f>IF(ISERROR(LARGE(H154:H154,1)),0,LARGE(H154:H154,1))+IF(ISERROR(LARGE(H154:H154,2)),0,LARGE(H154:H154,2))+IF(ISERROR(LARGE(H154:H154,3)),0,LARGE(H154:H154,3))</f>
        <v>0</v>
      </c>
      <c r="I152" s="223">
        <f>A152</f>
        <v>0</v>
      </c>
      <c r="J152" s="224">
        <v>1</v>
      </c>
      <c r="K152" s="225">
        <f>H152</f>
        <v>0</v>
      </c>
      <c r="L152" s="226"/>
    </row>
    <row r="153" spans="1:12" ht="12.75" customHeight="1">
      <c r="A153" s="212"/>
      <c r="B153" s="119"/>
      <c r="C153" s="120"/>
      <c r="D153" s="115"/>
      <c r="E153" s="115"/>
      <c r="F153" s="120"/>
      <c r="G153" s="217"/>
      <c r="H153" s="209"/>
      <c r="I153" s="223">
        <f>A152</f>
        <v>0</v>
      </c>
      <c r="J153" s="224">
        <v>2</v>
      </c>
      <c r="K153" s="227">
        <f>H152</f>
        <v>0</v>
      </c>
      <c r="L153" s="226"/>
    </row>
    <row r="154" spans="1:12" ht="12.75" customHeight="1">
      <c r="A154" s="212"/>
      <c r="B154" s="119">
        <v>83</v>
      </c>
      <c r="C154" s="120" t="str">
        <f>VLOOKUP($B154,Startlist!$B:$H,2,FALSE)</f>
        <v>MV7</v>
      </c>
      <c r="D154" s="217" t="str">
        <f>VLOOKUP($B154,Startlist!$B:$H,3,FALSE)</f>
        <v>Rando Paluvere</v>
      </c>
      <c r="E154" s="217" t="str">
        <f>VLOOKUP($B154,Startlist!$B:$H,4,FALSE)</f>
        <v>Robert-Emerson Veide</v>
      </c>
      <c r="F154" s="120" t="str">
        <f>VLOOKUP($B154,Startlist!$B:$H,5,FALSE)</f>
        <v>EST</v>
      </c>
      <c r="G154" s="217" t="str">
        <f>VLOOKUP($B154,Startlist!$B:$H,7,FALSE)</f>
        <v>BMW 316I</v>
      </c>
      <c r="H154" s="228">
        <f>IF(ISERROR(VLOOKUP(L154,'Champ Classes'!J:K,2,FALSE)),0,VLOOKUP(L154,'Champ Classes'!J:K,2,FALSE))</f>
        <v>0</v>
      </c>
      <c r="I154" s="223">
        <f>A152</f>
        <v>0</v>
      </c>
      <c r="J154" s="224">
        <v>3</v>
      </c>
      <c r="K154" s="227">
        <f>H152</f>
        <v>0</v>
      </c>
      <c r="L154" s="226">
        <f ca="1">IF(C154="MV1",INDIRECT("'EE Champ'!"&amp;ADDRESS(MATCH(VALUE(B154),'EE Champ'!C:C,0),1)),INDIRECT("'EE Champ'!"&amp;ADDRESS(MATCH(VALUE(B154),'EE Champ'!C:C,0),2)))</f>
        <v>0</v>
      </c>
    </row>
    <row r="155" spans="1:12" ht="12.75" customHeight="1">
      <c r="A155" s="212"/>
      <c r="B155" s="119"/>
      <c r="C155" s="120"/>
      <c r="D155" s="115"/>
      <c r="E155" s="115"/>
      <c r="F155" s="120"/>
      <c r="G155" s="217"/>
      <c r="H155" s="209"/>
      <c r="I155" s="223">
        <f>A152</f>
        <v>0</v>
      </c>
      <c r="J155" s="224">
        <v>20</v>
      </c>
      <c r="K155" s="227">
        <f>H152</f>
        <v>0</v>
      </c>
      <c r="L155" s="226"/>
    </row>
  </sheetData>
  <sheetProtection/>
  <mergeCells count="4">
    <mergeCell ref="A1:G1"/>
    <mergeCell ref="I1:J1"/>
    <mergeCell ref="A2:G2"/>
    <mergeCell ref="A3:G3"/>
  </mergeCells>
  <printOptions/>
  <pageMargins left="0" right="0" top="0.7480314960629921" bottom="0.7480314960629921" header="0" footer="0"/>
  <pageSetup horizontalDpi="600" verticalDpi="600" orientation="portrait" paperSize="9" r:id="rId1"/>
  <rowBreaks count="2" manualBreakCount="2">
    <brk id="55" max="7" man="1"/>
    <brk id="111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J26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2" width="6.00390625" style="17" customWidth="1"/>
    <col min="3" max="3" width="6.00390625" style="161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258" customWidth="1"/>
    <col min="10" max="10" width="9.140625" style="1" customWidth="1"/>
  </cols>
  <sheetData>
    <row r="1" spans="1:9" ht="9" customHeight="1">
      <c r="A1" s="189"/>
      <c r="B1" s="189"/>
      <c r="C1" s="92"/>
      <c r="D1" s="30"/>
      <c r="E1" s="30"/>
      <c r="F1" s="162"/>
      <c r="G1" s="30"/>
      <c r="H1" s="30"/>
      <c r="I1" s="253"/>
    </row>
    <row r="2" spans="1:9" ht="15" customHeight="1">
      <c r="A2" s="293" t="str">
        <f>Startlist!A1</f>
        <v>19. Lõuna-Eesti Ralli 2021</v>
      </c>
      <c r="B2" s="293"/>
      <c r="C2" s="294"/>
      <c r="D2" s="294"/>
      <c r="E2" s="294"/>
      <c r="F2" s="294"/>
      <c r="G2" s="294"/>
      <c r="H2" s="294"/>
      <c r="I2" s="294"/>
    </row>
    <row r="3" spans="1:9" ht="15">
      <c r="A3" s="286" t="str">
        <f>Startlist!$A2</f>
        <v>28.-29.august 2021</v>
      </c>
      <c r="B3" s="286"/>
      <c r="C3" s="286"/>
      <c r="D3" s="286"/>
      <c r="E3" s="286"/>
      <c r="F3" s="286"/>
      <c r="G3" s="286"/>
      <c r="H3" s="286"/>
      <c r="I3" s="286"/>
    </row>
    <row r="4" spans="1:9" ht="15">
      <c r="A4" s="286" t="str">
        <f>Startlist!$A3</f>
        <v>Võru</v>
      </c>
      <c r="B4" s="286"/>
      <c r="C4" s="286"/>
      <c r="D4" s="286"/>
      <c r="E4" s="286"/>
      <c r="F4" s="286"/>
      <c r="G4" s="286"/>
      <c r="H4" s="286"/>
      <c r="I4" s="286"/>
    </row>
    <row r="5" spans="1:9" ht="15" customHeight="1">
      <c r="A5" s="189"/>
      <c r="B5" s="189"/>
      <c r="C5" s="92"/>
      <c r="D5" s="155"/>
      <c r="E5" s="30"/>
      <c r="F5" s="30"/>
      <c r="G5" s="30"/>
      <c r="H5" s="30"/>
      <c r="I5" s="254"/>
    </row>
    <row r="6" spans="1:10" ht="15.75" customHeight="1">
      <c r="A6" s="115"/>
      <c r="B6" s="115"/>
      <c r="C6" s="190" t="s">
        <v>830</v>
      </c>
      <c r="D6" s="120"/>
      <c r="E6" s="115"/>
      <c r="F6" s="115"/>
      <c r="G6" s="115"/>
      <c r="H6" s="115"/>
      <c r="I6" s="255"/>
      <c r="J6" s="78"/>
    </row>
    <row r="7" spans="1:10" ht="12.75">
      <c r="A7" s="237" t="s">
        <v>485</v>
      </c>
      <c r="B7" s="238" t="s">
        <v>486</v>
      </c>
      <c r="C7" s="238" t="s">
        <v>283</v>
      </c>
      <c r="D7" s="233"/>
      <c r="E7" s="234" t="s">
        <v>271</v>
      </c>
      <c r="F7" s="233"/>
      <c r="G7" s="235" t="s">
        <v>280</v>
      </c>
      <c r="H7" s="236" t="s">
        <v>279</v>
      </c>
      <c r="I7" s="256" t="s">
        <v>273</v>
      </c>
      <c r="J7" s="78"/>
    </row>
    <row r="8" spans="1:10" ht="15" customHeight="1">
      <c r="A8" s="97">
        <v>1</v>
      </c>
      <c r="B8" s="232">
        <f>COUNTIF($D$1:D7,D8)+1</f>
        <v>1</v>
      </c>
      <c r="C8" s="129">
        <v>11</v>
      </c>
      <c r="D8" s="98" t="str">
        <f>IF(VLOOKUP($C8,'Champ Classes'!$A:$F,3,FALSE)="","",VLOOKUP($C8,'Champ Classes'!$A:$F,3,FALSE))</f>
        <v>LRC1</v>
      </c>
      <c r="E8" s="99" t="str">
        <f>CONCATENATE(VLOOKUP(C8,Startlist!B:H,3,FALSE)," / ",VLOOKUP(C8,Startlist!B:H,4,FALSE))</f>
        <v>Mikolaj Kempa / Marcin Szeja</v>
      </c>
      <c r="F8" s="100" t="str">
        <f>VLOOKUP(C8,Startlist!B:F,5,FALSE)</f>
        <v>POL</v>
      </c>
      <c r="G8" s="99" t="str">
        <f>VLOOKUP(C8,Startlist!B:H,7,FALSE)</f>
        <v>Ford Fiesta Proto</v>
      </c>
      <c r="H8" s="99" t="str">
        <f>VLOOKUP(C8,Startlist!B:H,6,FALSE)</f>
        <v>KAUR MOTORSPORT</v>
      </c>
      <c r="I8" s="257" t="str">
        <f>IF(VLOOKUP(C8,Results!B:O,14,FALSE)="","Retired",VLOOKUP(C8,Results!B:O,14,FALSE))</f>
        <v>48.48,7</v>
      </c>
      <c r="J8" s="158"/>
    </row>
    <row r="9" spans="1:10" ht="15" customHeight="1">
      <c r="A9" s="97">
        <f aca="true" t="shared" si="0" ref="A9:A20">A8+1</f>
        <v>2</v>
      </c>
      <c r="B9" s="232">
        <f>COUNTIF($D$1:D8,D9)+1</f>
        <v>1</v>
      </c>
      <c r="C9" s="129">
        <v>20</v>
      </c>
      <c r="D9" s="98" t="str">
        <f>IF(VLOOKUP($C9,'Champ Classes'!$A:$F,3,FALSE)="","",VLOOKUP($C9,'Champ Classes'!$A:$F,3,FALSE))</f>
        <v>LRC2</v>
      </c>
      <c r="E9" s="99" t="str">
        <f>CONCATENATE(VLOOKUP(C9,Startlist!B:H,3,FALSE)," / ",VLOOKUP(C9,Startlist!B:H,4,FALSE))</f>
        <v>Fabio Schwarz / Dennis Zenz</v>
      </c>
      <c r="F9" s="100" t="str">
        <f>VLOOKUP(C9,Startlist!B:F,5,FALSE)</f>
        <v>LVA / DEU</v>
      </c>
      <c r="G9" s="99" t="str">
        <f>VLOOKUP(C9,Startlist!B:H,7,FALSE)</f>
        <v>Ford Fiesta Rally2</v>
      </c>
      <c r="H9" s="99" t="str">
        <f>VLOOKUP(C9,Startlist!B:H,6,FALSE)</f>
        <v>FABIO SCHWARZ</v>
      </c>
      <c r="I9" s="257" t="str">
        <f>IF(VLOOKUP(C9,Results!B:O,14,FALSE)="","Retired",VLOOKUP(C9,Results!B:O,14,FALSE))</f>
        <v>49.48,7</v>
      </c>
      <c r="J9" s="158"/>
    </row>
    <row r="10" spans="1:10" ht="15" customHeight="1">
      <c r="A10" s="97">
        <f t="shared" si="0"/>
        <v>3</v>
      </c>
      <c r="B10" s="232">
        <f>COUNTIF($D$1:D9,D10)+1</f>
        <v>1</v>
      </c>
      <c r="C10" s="129">
        <v>21</v>
      </c>
      <c r="D10" s="98" t="str">
        <f>IF(VLOOKUP($C10,'Champ Classes'!$A:$F,3,FALSE)="","",VLOOKUP($C10,'Champ Classes'!$A:$F,3,FALSE))</f>
        <v>LRC5</v>
      </c>
      <c r="E10" s="99" t="str">
        <f>CONCATENATE(VLOOKUP(C10,Startlist!B:H,3,FALSE)," / ",VLOOKUP(C10,Startlist!B:H,4,FALSE))</f>
        <v>Edgars Balodis / Ivo Pukis</v>
      </c>
      <c r="F10" s="100" t="str">
        <f>VLOOKUP(C10,Startlist!B:F,5,FALSE)</f>
        <v>LVA</v>
      </c>
      <c r="G10" s="99" t="str">
        <f>VLOOKUP(C10,Startlist!B:H,7,FALSE)</f>
        <v>Mitsubishi Lancer Evo 8</v>
      </c>
      <c r="H10" s="99" t="str">
        <f>VLOOKUP(C10,Startlist!B:H,6,FALSE)</f>
        <v>A1M MOTORSPORT</v>
      </c>
      <c r="I10" s="257" t="str">
        <f>IF(VLOOKUP(C10,Results!B:O,14,FALSE)="","Retired",VLOOKUP(C10,Results!B:O,14,FALSE))</f>
        <v>50.01,2</v>
      </c>
      <c r="J10" s="158"/>
    </row>
    <row r="11" spans="1:10" ht="15" customHeight="1">
      <c r="A11" s="97">
        <f t="shared" si="0"/>
        <v>4</v>
      </c>
      <c r="B11" s="232">
        <f>COUNTIF($D$1:D10,D11)+1</f>
        <v>1</v>
      </c>
      <c r="C11" s="129">
        <v>33</v>
      </c>
      <c r="D11" s="98" t="str">
        <f>IF(VLOOKUP($C11,'Champ Classes'!$A:$F,3,FALSE)="","",VLOOKUP($C11,'Champ Classes'!$A:$F,3,FALSE))</f>
        <v>LRC4</v>
      </c>
      <c r="E11" s="99" t="str">
        <f>CONCATENATE(VLOOKUP(C11,Startlist!B:H,3,FALSE)," / ",VLOOKUP(C11,Startlist!B:H,4,FALSE))</f>
        <v>Kaspar Kasari / Rainis Raidma</v>
      </c>
      <c r="F11" s="100" t="str">
        <f>VLOOKUP(C11,Startlist!B:F,5,FALSE)</f>
        <v>EST</v>
      </c>
      <c r="G11" s="99" t="str">
        <f>VLOOKUP(C11,Startlist!B:H,7,FALSE)</f>
        <v>Ford Fiesta Rally4</v>
      </c>
      <c r="H11" s="99" t="str">
        <f>VLOOKUP(C11,Startlist!B:H,6,FALSE)</f>
        <v>OT RACING</v>
      </c>
      <c r="I11" s="257" t="str">
        <f>IF(VLOOKUP(C11,Results!B:O,14,FALSE)="","Retired",VLOOKUP(C11,Results!B:O,14,FALSE))</f>
        <v>50.08,6</v>
      </c>
      <c r="J11" s="158"/>
    </row>
    <row r="12" spans="1:10" ht="15" customHeight="1">
      <c r="A12" s="97">
        <f t="shared" si="0"/>
        <v>5</v>
      </c>
      <c r="B12" s="232">
        <f>COUNTIF($D$1:D11,D12)+1</f>
        <v>2</v>
      </c>
      <c r="C12" s="129">
        <v>43</v>
      </c>
      <c r="D12" s="98" t="str">
        <f>IF(VLOOKUP($C12,'Champ Classes'!$A:$F,3,FALSE)="","",VLOOKUP($C12,'Champ Classes'!$A:$F,3,FALSE))</f>
        <v>LRC1</v>
      </c>
      <c r="E12" s="99" t="str">
        <f>CONCATENATE(VLOOKUP(C12,Startlist!B:H,3,FALSE)," / ",VLOOKUP(C12,Startlist!B:H,4,FALSE))</f>
        <v>Alexander Mikhaylov / Andrei Konovalenko</v>
      </c>
      <c r="F12" s="100" t="str">
        <f>VLOOKUP(C12,Startlist!B:F,5,FALSE)</f>
        <v>RUS</v>
      </c>
      <c r="G12" s="99" t="str">
        <f>VLOOKUP(C12,Startlist!B:H,7,FALSE)</f>
        <v>Ford Fiesta Proto</v>
      </c>
      <c r="H12" s="99" t="str">
        <f>VLOOKUP(C12,Startlist!B:H,6,FALSE)</f>
        <v>ANDREI KONOVALENKO</v>
      </c>
      <c r="I12" s="257" t="str">
        <f>IF(VLOOKUP(C12,Results!B:O,14,FALSE)="","Retired",VLOOKUP(C12,Results!B:O,14,FALSE))</f>
        <v>50.42,0</v>
      </c>
      <c r="J12" s="158"/>
    </row>
    <row r="13" spans="1:10" ht="15" customHeight="1">
      <c r="A13" s="97">
        <f t="shared" si="0"/>
        <v>6</v>
      </c>
      <c r="B13" s="232">
        <f>COUNTIF($D$1:D12,D13)+1</f>
        <v>2</v>
      </c>
      <c r="C13" s="129">
        <v>31</v>
      </c>
      <c r="D13" s="98" t="str">
        <f>IF(VLOOKUP($C13,'Champ Classes'!$A:$F,3,FALSE)="","",VLOOKUP($C13,'Champ Classes'!$A:$F,3,FALSE))</f>
        <v>LRC4</v>
      </c>
      <c r="E13" s="99" t="str">
        <f>CONCATENATE(VLOOKUP(C13,Startlist!B:H,3,FALSE)," / ",VLOOKUP(C13,Startlist!B:H,4,FALSE))</f>
        <v>Joosep.Ralf Nōgene / Simo Koskinen</v>
      </c>
      <c r="F13" s="100" t="str">
        <f>VLOOKUP(C13,Startlist!B:F,5,FALSE)</f>
        <v>EST</v>
      </c>
      <c r="G13" s="99" t="str">
        <f>VLOOKUP(C13,Startlist!B:H,7,FALSE)</f>
        <v>Ford Fiesta Rally4</v>
      </c>
      <c r="H13" s="99" t="str">
        <f>VLOOKUP(C13,Startlist!B:H,6,FALSE)</f>
        <v>CKR ESTONIA</v>
      </c>
      <c r="I13" s="257" t="str">
        <f>IF(VLOOKUP(C13,Results!B:O,14,FALSE)="","Retired",VLOOKUP(C13,Results!B:O,14,FALSE))</f>
        <v>51.05,8</v>
      </c>
      <c r="J13" s="158"/>
    </row>
    <row r="14" spans="1:10" ht="15" customHeight="1">
      <c r="A14" s="97">
        <f t="shared" si="0"/>
        <v>7</v>
      </c>
      <c r="B14" s="232">
        <f>COUNTIF($D$1:D13,D14)+1</f>
        <v>3</v>
      </c>
      <c r="C14" s="129">
        <v>32</v>
      </c>
      <c r="D14" s="98" t="str">
        <f>IF(VLOOKUP($C14,'Champ Classes'!$A:$F,3,FALSE)="","",VLOOKUP($C14,'Champ Classes'!$A:$F,3,FALSE))</f>
        <v>LRC4</v>
      </c>
      <c r="E14" s="99" t="str">
        <f>CONCATENATE(VLOOKUP(C14,Startlist!B:H,3,FALSE)," / ",VLOOKUP(C14,Startlist!B:H,4,FALSE))</f>
        <v>Hubert Laskowski / Michal Kusnierz</v>
      </c>
      <c r="F14" s="100" t="str">
        <f>VLOOKUP(C14,Startlist!B:F,5,FALSE)</f>
        <v>POL</v>
      </c>
      <c r="G14" s="99" t="str">
        <f>VLOOKUP(C14,Startlist!B:H,7,FALSE)</f>
        <v>Peugeot 208 Rally4</v>
      </c>
      <c r="H14" s="99" t="str">
        <f>VLOOKUP(C14,Startlist!B:H,6,FALSE)</f>
        <v>MARTEN SPORT</v>
      </c>
      <c r="I14" s="257" t="str">
        <f>IF(VLOOKUP(C14,Results!B:O,14,FALSE)="","Retired",VLOOKUP(C14,Results!B:O,14,FALSE))</f>
        <v>51.07,5</v>
      </c>
      <c r="J14" s="158"/>
    </row>
    <row r="15" spans="1:10" ht="15" customHeight="1">
      <c r="A15" s="97">
        <f t="shared" si="0"/>
        <v>8</v>
      </c>
      <c r="B15" s="232">
        <f>COUNTIF($D$1:D14,D15)+1</f>
        <v>1</v>
      </c>
      <c r="C15" s="129">
        <v>67</v>
      </c>
      <c r="D15" s="98" t="str">
        <f>IF(VLOOKUP($C15,'Champ Classes'!$A:$F,3,FALSE)="","",VLOOKUP($C15,'Champ Classes'!$A:$F,3,FALSE))</f>
        <v>LRC7</v>
      </c>
      <c r="E15" s="99" t="str">
        <f>CONCATENATE(VLOOKUP(C15,Startlist!B:H,3,FALSE)," / ",VLOOKUP(C15,Startlist!B:H,4,FALSE))</f>
        <v>Madars Dirins / Gints Lasmanis</v>
      </c>
      <c r="F15" s="100" t="str">
        <f>VLOOKUP(C15,Startlist!B:F,5,FALSE)</f>
        <v>LVA</v>
      </c>
      <c r="G15" s="99" t="str">
        <f>VLOOKUP(C15,Startlist!B:H,7,FALSE)</f>
        <v>Renault Clio</v>
      </c>
      <c r="H15" s="99" t="str">
        <f>VLOOKUP(C15,Startlist!B:H,6,FALSE)</f>
        <v>GINTS LASMANIS</v>
      </c>
      <c r="I15" s="257" t="str">
        <f>IF(VLOOKUP(C15,Results!B:O,14,FALSE)="","Retired",VLOOKUP(C15,Results!B:O,14,FALSE))</f>
        <v>52.16,6</v>
      </c>
      <c r="J15" s="158"/>
    </row>
    <row r="16" spans="1:10" ht="15" customHeight="1">
      <c r="A16" s="97">
        <f t="shared" si="0"/>
        <v>9</v>
      </c>
      <c r="B16" s="232">
        <f>COUNTIF($D$1:D15,D16)+1</f>
        <v>2</v>
      </c>
      <c r="C16" s="129">
        <v>24</v>
      </c>
      <c r="D16" s="98" t="str">
        <f>IF(VLOOKUP($C16,'Champ Classes'!$A:$F,3,FALSE)="","",VLOOKUP($C16,'Champ Classes'!$A:$F,3,FALSE))</f>
        <v>LRC5</v>
      </c>
      <c r="E16" s="99" t="str">
        <f>CONCATENATE(VLOOKUP(C16,Startlist!B:H,3,FALSE)," / ",VLOOKUP(C16,Startlist!B:H,4,FALSE))</f>
        <v>Janis Sala / Janis Bruzinskis</v>
      </c>
      <c r="F16" s="100" t="str">
        <f>VLOOKUP(C16,Startlist!B:F,5,FALSE)</f>
        <v>LVA</v>
      </c>
      <c r="G16" s="99" t="str">
        <f>VLOOKUP(C16,Startlist!B:H,7,FALSE)</f>
        <v>Audi 90 Quattro</v>
      </c>
      <c r="H16" s="99" t="str">
        <f>VLOOKUP(C16,Startlist!B:H,6,FALSE)</f>
        <v>JANIS SALA</v>
      </c>
      <c r="I16" s="257" t="str">
        <f>IF(VLOOKUP(C16,Results!B:O,14,FALSE)="","Retired",VLOOKUP(C16,Results!B:O,14,FALSE))</f>
        <v>54.06,0</v>
      </c>
      <c r="J16" s="158"/>
    </row>
    <row r="17" spans="1:10" ht="15" customHeight="1">
      <c r="A17" s="97">
        <f t="shared" si="0"/>
        <v>10</v>
      </c>
      <c r="B17" s="232">
        <f>COUNTIF($D$1:D16,D17)+1</f>
        <v>4</v>
      </c>
      <c r="C17" s="129">
        <v>29</v>
      </c>
      <c r="D17" s="98" t="str">
        <f>IF(VLOOKUP($C17,'Champ Classes'!$A:$F,3,FALSE)="","",VLOOKUP($C17,'Champ Classes'!$A:$F,3,FALSE))</f>
        <v>LRC4</v>
      </c>
      <c r="E17" s="99" t="str">
        <f>CONCATENATE(VLOOKUP(C17,Startlist!B:H,3,FALSE)," / ",VLOOKUP(C17,Startlist!B:H,4,FALSE))</f>
        <v>Gil Membrado / Rogelio Penate</v>
      </c>
      <c r="F17" s="100" t="str">
        <f>VLOOKUP(C17,Startlist!B:F,5,FALSE)</f>
        <v>LVA / ESP</v>
      </c>
      <c r="G17" s="99" t="str">
        <f>VLOOKUP(C17,Startlist!B:H,7,FALSE)</f>
        <v>Peugeot 208 R2</v>
      </c>
      <c r="H17" s="99" t="str">
        <f>VLOOKUP(C17,Startlist!B:H,6,FALSE)</f>
        <v>SPORTA KLUBS AUTOSTILS RALLYTEAM</v>
      </c>
      <c r="I17" s="257" t="str">
        <f>IF(VLOOKUP(C17,Results!B:O,14,FALSE)="","Retired",VLOOKUP(C17,Results!B:O,14,FALSE))</f>
        <v>54.08,2</v>
      </c>
      <c r="J17" s="158"/>
    </row>
    <row r="18" spans="1:10" ht="15" customHeight="1">
      <c r="A18" s="97">
        <f t="shared" si="0"/>
        <v>11</v>
      </c>
      <c r="B18" s="232">
        <f>COUNTIF($D$1:D17,D18)+1</f>
        <v>5</v>
      </c>
      <c r="C18" s="129">
        <v>28</v>
      </c>
      <c r="D18" s="98" t="str">
        <f>IF(VLOOKUP($C18,'Champ Classes'!$A:$F,3,FALSE)="","",VLOOKUP($C18,'Champ Classes'!$A:$F,3,FALSE))</f>
        <v>LRC4</v>
      </c>
      <c r="E18" s="99" t="str">
        <f>CONCATENATE(VLOOKUP(C18,Startlist!B:H,3,FALSE)," / ",VLOOKUP(C18,Startlist!B:H,4,FALSE))</f>
        <v>Thomas Martens / Jarkko Miettinen</v>
      </c>
      <c r="F18" s="100" t="str">
        <f>VLOOKUP(C18,Startlist!B:F,5,FALSE)</f>
        <v>LVA / FIN</v>
      </c>
      <c r="G18" s="99" t="str">
        <f>VLOOKUP(C18,Startlist!B:H,7,FALSE)</f>
        <v>Ford Fiesta 1,6 R</v>
      </c>
      <c r="H18" s="99" t="str">
        <f>VLOOKUP(C18,Startlist!B:H,6,FALSE)</f>
        <v>SIA RALLY LATVIA</v>
      </c>
      <c r="I18" s="257" t="str">
        <f>IF(VLOOKUP(C18,Results!B:O,14,FALSE)="","Retired",VLOOKUP(C18,Results!B:O,14,FALSE))</f>
        <v>54.57,1</v>
      </c>
      <c r="J18" s="158"/>
    </row>
    <row r="19" spans="1:10" ht="15" customHeight="1">
      <c r="A19" s="97">
        <f t="shared" si="0"/>
        <v>12</v>
      </c>
      <c r="B19" s="232">
        <f>COUNTIF($D$1:D18,D19)+1</f>
        <v>2</v>
      </c>
      <c r="C19" s="129">
        <v>75</v>
      </c>
      <c r="D19" s="98" t="str">
        <f>IF(VLOOKUP($C19,'Champ Classes'!$A:$F,3,FALSE)="","",VLOOKUP($C19,'Champ Classes'!$A:$F,3,FALSE))</f>
        <v>LRC7</v>
      </c>
      <c r="E19" s="99" t="str">
        <f>CONCATENATE(VLOOKUP(C19,Startlist!B:H,3,FALSE)," / ",VLOOKUP(C19,Startlist!B:H,4,FALSE))</f>
        <v>Arvis Vecvagars / Gints Gaikis</v>
      </c>
      <c r="F19" s="100" t="str">
        <f>VLOOKUP(C19,Startlist!B:F,5,FALSE)</f>
        <v>LVA</v>
      </c>
      <c r="G19" s="99" t="str">
        <f>VLOOKUP(C19,Startlist!B:H,7,FALSE)</f>
        <v>Renault Clio</v>
      </c>
      <c r="H19" s="99" t="str">
        <f>VLOOKUP(C19,Startlist!B:H,6,FALSE)</f>
        <v>VRR AUTOSPORTS</v>
      </c>
      <c r="I19" s="257" t="str">
        <f>IF(VLOOKUP(C19,Results!B:O,14,FALSE)="","Retired",VLOOKUP(C19,Results!B:O,14,FALSE))</f>
        <v> 1:02.04,6</v>
      </c>
      <c r="J19" s="158"/>
    </row>
    <row r="20" spans="1:10" ht="15" customHeight="1">
      <c r="A20" s="97">
        <f t="shared" si="0"/>
        <v>13</v>
      </c>
      <c r="B20" s="232">
        <f>COUNTIF($D$1:D19,D20)+1</f>
        <v>1</v>
      </c>
      <c r="C20" s="129">
        <v>50</v>
      </c>
      <c r="D20" s="98" t="str">
        <f>IF(VLOOKUP($C20,'Champ Classes'!$A:$F,3,FALSE)="","",VLOOKUP($C20,'Champ Classes'!$A:$F,3,FALSE))</f>
        <v>LRC6</v>
      </c>
      <c r="E20" s="99" t="str">
        <f>CONCATENATE(VLOOKUP(C20,Startlist!B:H,3,FALSE)," / ",VLOOKUP(C20,Startlist!B:H,4,FALSE))</f>
        <v>Kristers Cimdins / Renars Skenders</v>
      </c>
      <c r="F20" s="100" t="str">
        <f>VLOOKUP(C20,Startlist!B:F,5,FALSE)</f>
        <v>LVA</v>
      </c>
      <c r="G20" s="99" t="str">
        <f>VLOOKUP(C20,Startlist!B:H,7,FALSE)</f>
        <v>BMW 330</v>
      </c>
      <c r="H20" s="99" t="str">
        <f>VLOOKUP(C20,Startlist!B:H,6,FALSE)</f>
        <v>KRISTERS CIMDINS</v>
      </c>
      <c r="I20" s="257" t="str">
        <f>IF(VLOOKUP(C20,Results!B:O,14,FALSE)="","Retired",VLOOKUP(C20,Results!B:O,14,FALSE))</f>
        <v> 1:11.22,5</v>
      </c>
      <c r="J20" s="158"/>
    </row>
    <row r="21" spans="1:10" ht="15" customHeight="1">
      <c r="A21" s="97"/>
      <c r="B21" s="232"/>
      <c r="C21" s="129">
        <v>2</v>
      </c>
      <c r="D21" s="98" t="str">
        <f>IF(VLOOKUP($C21,'Champ Classes'!$A:$F,3,FALSE)="","",VLOOKUP($C21,'Champ Classes'!$A:$F,3,FALSE))</f>
        <v>LRC2</v>
      </c>
      <c r="E21" s="99" t="str">
        <f>CONCATENATE(VLOOKUP(C21,Startlist!B:H,3,FALSE)," / ",VLOOKUP(C21,Startlist!B:H,4,FALSE))</f>
        <v>Raul Jeets / Timo Taniel</v>
      </c>
      <c r="F21" s="100" t="str">
        <f>VLOOKUP(C21,Startlist!B:F,5,FALSE)</f>
        <v>EST</v>
      </c>
      <c r="G21" s="99" t="str">
        <f>VLOOKUP(C21,Startlist!B:H,7,FALSE)</f>
        <v>Skoda Fabia Rally2 Evo</v>
      </c>
      <c r="H21" s="99" t="str">
        <f>VLOOKUP(C21,Startlist!B:H,6,FALSE)</f>
        <v>TEHASE AUTO</v>
      </c>
      <c r="I21" s="276" t="s">
        <v>267</v>
      </c>
      <c r="J21" s="158"/>
    </row>
    <row r="22" spans="1:10" ht="15" customHeight="1">
      <c r="A22" s="97"/>
      <c r="B22" s="232"/>
      <c r="C22" s="129">
        <v>7</v>
      </c>
      <c r="D22" s="98" t="str">
        <f>IF(VLOOKUP($C22,'Champ Classes'!$A:$F,3,FALSE)="","",VLOOKUP($C22,'Champ Classes'!$A:$F,3,FALSE))</f>
        <v>LRC2</v>
      </c>
      <c r="E22" s="99" t="str">
        <f>CONCATENATE(VLOOKUP(C22,Startlist!B:H,3,FALSE)," / ",VLOOKUP(C22,Startlist!B:H,4,FALSE))</f>
        <v>Vladas Jurkevicius / Aisvydas Paliukenas</v>
      </c>
      <c r="F22" s="100" t="str">
        <f>VLOOKUP(C22,Startlist!B:F,5,FALSE)</f>
        <v>LTU</v>
      </c>
      <c r="G22" s="99" t="str">
        <f>VLOOKUP(C22,Startlist!B:H,7,FALSE)</f>
        <v>Skoda Fabia Rally2 Evo</v>
      </c>
      <c r="H22" s="99" t="str">
        <f>VLOOKUP(C22,Startlist!B:H,6,FALSE)</f>
        <v>ATLANTIS RACING</v>
      </c>
      <c r="I22" s="276" t="str">
        <f>IF(VLOOKUP(C22,Results!B:O,14,FALSE)="","Retired",VLOOKUP(C22,Results!B:O,14,FALSE))</f>
        <v>Retired</v>
      </c>
      <c r="J22" s="158"/>
    </row>
    <row r="23" spans="1:10" ht="15" customHeight="1">
      <c r="A23" s="97"/>
      <c r="B23" s="232"/>
      <c r="C23" s="129">
        <v>9</v>
      </c>
      <c r="D23" s="98" t="str">
        <f>IF(VLOOKUP($C23,'Champ Classes'!$A:$F,3,FALSE)="","",VLOOKUP($C23,'Champ Classes'!$A:$F,3,FALSE))</f>
        <v>LRC5</v>
      </c>
      <c r="E23" s="99" t="str">
        <f>CONCATENATE(VLOOKUP(C23,Startlist!B:H,3,FALSE)," / ",VLOOKUP(C23,Startlist!B:H,4,FALSE))</f>
        <v>Edijs Bergmanis / Maris Kulss</v>
      </c>
      <c r="F23" s="100" t="str">
        <f>VLOOKUP(C23,Startlist!B:F,5,FALSE)</f>
        <v>LVA</v>
      </c>
      <c r="G23" s="99" t="str">
        <f>VLOOKUP(C23,Startlist!B:H,7,FALSE)</f>
        <v>Mitsubishi Lancer Evo 9</v>
      </c>
      <c r="H23" s="99" t="str">
        <f>VLOOKUP(C23,Startlist!B:H,6,FALSE)</f>
        <v>RALLYWORKSHOP</v>
      </c>
      <c r="I23" s="276" t="str">
        <f>IF(VLOOKUP(C23,Results!B:O,14,FALSE)="","Retired",VLOOKUP(C23,Results!B:O,14,FALSE))</f>
        <v>Retired</v>
      </c>
      <c r="J23" s="158"/>
    </row>
    <row r="24" spans="1:9" ht="15">
      <c r="A24" s="97"/>
      <c r="B24" s="232"/>
      <c r="C24" s="129">
        <v>76</v>
      </c>
      <c r="D24" s="98" t="str">
        <f>IF(VLOOKUP($C24,'Champ Classes'!$A:$F,3,FALSE)="","",VLOOKUP($C24,'Champ Classes'!$A:$F,3,FALSE))</f>
        <v>LRC7</v>
      </c>
      <c r="E24" s="99" t="str">
        <f>CONCATENATE(VLOOKUP(C24,Startlist!B:H,3,FALSE)," / ",VLOOKUP(C24,Startlist!B:H,4,FALSE))</f>
        <v>Aleksandrs Jakovlevs / Valerijs Maslovs</v>
      </c>
      <c r="F24" s="100" t="str">
        <f>VLOOKUP(C24,Startlist!B:F,5,FALSE)</f>
        <v>LVA</v>
      </c>
      <c r="G24" s="99" t="str">
        <f>VLOOKUP(C24,Startlist!B:H,7,FALSE)</f>
        <v>Honda Civic Type-R</v>
      </c>
      <c r="H24" s="99" t="str">
        <f>VLOOKUP(C24,Startlist!B:H,6,FALSE)</f>
        <v>ALEKSANDRS JAKOVLEVS</v>
      </c>
      <c r="I24" s="276" t="str">
        <f>IF(VLOOKUP(C24,Results!B:O,14,FALSE)="","Retired",VLOOKUP(C24,Results!B:O,14,FALSE))</f>
        <v>Retired</v>
      </c>
    </row>
    <row r="26" spans="1:10" s="3" customFormat="1" ht="12.75">
      <c r="A26" s="275" t="s">
        <v>267</v>
      </c>
      <c r="C26" s="274" t="s">
        <v>266</v>
      </c>
      <c r="I26" s="277"/>
      <c r="J26" s="7"/>
    </row>
  </sheetData>
  <sheetProtection/>
  <autoFilter ref="A7:J24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9"/>
  </sheetPr>
  <dimension ref="A1:J1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2.421875" style="17" customWidth="1"/>
    <col min="2" max="2" width="2.28125" style="17" customWidth="1"/>
    <col min="3" max="3" width="6.00390625" style="161" customWidth="1"/>
    <col min="4" max="4" width="9.421875" style="0" customWidth="1"/>
    <col min="5" max="5" width="33.8515625" style="0" bestFit="1" customWidth="1"/>
    <col min="6" max="6" width="10.00390625" style="0" customWidth="1"/>
    <col min="7" max="7" width="21.140625" style="0" customWidth="1"/>
    <col min="8" max="8" width="22.140625" style="0" customWidth="1"/>
    <col min="9" max="9" width="9.140625" style="39" customWidth="1"/>
    <col min="10" max="10" width="9.140625" style="1" customWidth="1"/>
  </cols>
  <sheetData>
    <row r="1" spans="1:9" ht="9" customHeight="1">
      <c r="A1" s="189"/>
      <c r="B1" s="189"/>
      <c r="C1" s="92"/>
      <c r="D1" s="30"/>
      <c r="E1" s="30"/>
      <c r="F1" s="162"/>
      <c r="G1" s="30"/>
      <c r="H1" s="30"/>
      <c r="I1" s="43"/>
    </row>
    <row r="2" spans="1:9" ht="15" customHeight="1">
      <c r="A2" s="293" t="str">
        <f>Startlist!A1</f>
        <v>19. Lõuna-Eesti Ralli 2021</v>
      </c>
      <c r="B2" s="293"/>
      <c r="C2" s="294"/>
      <c r="D2" s="294"/>
      <c r="E2" s="294"/>
      <c r="F2" s="294"/>
      <c r="G2" s="294"/>
      <c r="H2" s="294"/>
      <c r="I2" s="294"/>
    </row>
    <row r="3" spans="1:9" ht="15">
      <c r="A3" s="286" t="str">
        <f>Startlist!$A2</f>
        <v>28.-29.august 2021</v>
      </c>
      <c r="B3" s="286"/>
      <c r="C3" s="286"/>
      <c r="D3" s="286"/>
      <c r="E3" s="286"/>
      <c r="F3" s="286"/>
      <c r="G3" s="286"/>
      <c r="H3" s="286"/>
      <c r="I3" s="286"/>
    </row>
    <row r="4" spans="1:9" ht="15">
      <c r="A4" s="286" t="str">
        <f>Startlist!$A3</f>
        <v>Võru</v>
      </c>
      <c r="B4" s="286"/>
      <c r="C4" s="286"/>
      <c r="D4" s="286"/>
      <c r="E4" s="286"/>
      <c r="F4" s="286"/>
      <c r="G4" s="286"/>
      <c r="H4" s="286"/>
      <c r="I4" s="286"/>
    </row>
    <row r="5" spans="1:9" ht="15" customHeight="1">
      <c r="A5" s="189"/>
      <c r="B5" s="189"/>
      <c r="C5" s="92"/>
      <c r="D5" s="155"/>
      <c r="E5" s="30"/>
      <c r="F5" s="30"/>
      <c r="G5" s="30"/>
      <c r="H5" s="30"/>
      <c r="I5" s="44"/>
    </row>
    <row r="6" spans="1:10" ht="15.75" customHeight="1">
      <c r="A6" s="115"/>
      <c r="B6" s="115"/>
      <c r="C6" s="190" t="s">
        <v>637</v>
      </c>
      <c r="D6" s="120"/>
      <c r="E6" s="115"/>
      <c r="F6" s="115"/>
      <c r="G6" s="115"/>
      <c r="H6" s="115"/>
      <c r="I6" s="119"/>
      <c r="J6" s="78"/>
    </row>
    <row r="7" spans="1:10" ht="12.75">
      <c r="A7" s="245"/>
      <c r="B7" s="246"/>
      <c r="C7" s="246" t="s">
        <v>283</v>
      </c>
      <c r="D7" s="94"/>
      <c r="E7" s="95" t="s">
        <v>271</v>
      </c>
      <c r="F7" s="94"/>
      <c r="G7" s="96" t="s">
        <v>280</v>
      </c>
      <c r="H7" s="93" t="s">
        <v>279</v>
      </c>
      <c r="I7" s="241" t="s">
        <v>273</v>
      </c>
      <c r="J7" s="78"/>
    </row>
    <row r="8" spans="1:10" ht="15" customHeight="1">
      <c r="A8" s="97"/>
      <c r="B8" s="232">
        <v>1</v>
      </c>
      <c r="C8" s="129">
        <v>33</v>
      </c>
      <c r="D8" s="98" t="str">
        <f>VLOOKUP(C8,Startlist!B:F,2,FALSE)</f>
        <v>MV4</v>
      </c>
      <c r="E8" s="99" t="str">
        <f>CONCATENATE(VLOOKUP(C8,Startlist!B:H,3,FALSE)," / ",VLOOKUP(C8,Startlist!B:H,4,FALSE))</f>
        <v>Kaspar Kasari / Rainis Raidma</v>
      </c>
      <c r="F8" s="100" t="str">
        <f>VLOOKUP(C8,Startlist!B:F,5,FALSE)</f>
        <v>EST</v>
      </c>
      <c r="G8" s="99" t="str">
        <f>VLOOKUP(C8,Startlist!B:H,7,FALSE)</f>
        <v>Ford Fiesta Rally4</v>
      </c>
      <c r="H8" s="99" t="str">
        <f>VLOOKUP(C8,Startlist!B:H,6,FALSE)</f>
        <v>OT RACING</v>
      </c>
      <c r="I8" s="240" t="str">
        <f>IF(VLOOKUP(C8,Results!B:O,14,FALSE)="","Retired",VLOOKUP(C8,Results!B:O,14,FALSE))</f>
        <v>50.08,6</v>
      </c>
      <c r="J8" s="158"/>
    </row>
    <row r="9" spans="1:10" ht="15" customHeight="1">
      <c r="A9" s="97"/>
      <c r="B9" s="232">
        <f>B8+1</f>
        <v>2</v>
      </c>
      <c r="C9" s="129">
        <v>31</v>
      </c>
      <c r="D9" s="98" t="str">
        <f>VLOOKUP(C9,Startlist!B:F,2,FALSE)</f>
        <v>MV4</v>
      </c>
      <c r="E9" s="99" t="str">
        <f>CONCATENATE(VLOOKUP(C9,Startlist!B:H,3,FALSE)," / ",VLOOKUP(C9,Startlist!B:H,4,FALSE))</f>
        <v>Joosep.Ralf Nōgene / Simo Koskinen</v>
      </c>
      <c r="F9" s="100" t="str">
        <f>VLOOKUP(C9,Startlist!B:F,5,FALSE)</f>
        <v>EST</v>
      </c>
      <c r="G9" s="99" t="str">
        <f>VLOOKUP(C9,Startlist!B:H,7,FALSE)</f>
        <v>Ford Fiesta Rally4</v>
      </c>
      <c r="H9" s="99" t="str">
        <f>VLOOKUP(C9,Startlist!B:H,6,FALSE)</f>
        <v>CKR ESTONIA</v>
      </c>
      <c r="I9" s="240" t="str">
        <f>IF(VLOOKUP(C9,Results!B:O,14,FALSE)="","Retired",VLOOKUP(C9,Results!B:O,14,FALSE))</f>
        <v>51.05,8</v>
      </c>
      <c r="J9" s="158"/>
    </row>
    <row r="10" spans="1:10" ht="15" customHeight="1">
      <c r="A10" s="97"/>
      <c r="B10" s="232">
        <f>B9+1</f>
        <v>3</v>
      </c>
      <c r="C10" s="129">
        <v>30</v>
      </c>
      <c r="D10" s="98" t="str">
        <f>VLOOKUP(C10,Startlist!B:F,2,FALSE)</f>
        <v>MV4</v>
      </c>
      <c r="E10" s="99" t="str">
        <f>CONCATENATE(VLOOKUP(C10,Startlist!B:H,3,FALSE)," / ",VLOOKUP(C10,Startlist!B:H,4,FALSE))</f>
        <v>Karl-Markus Sei / Tanel Kasesalu</v>
      </c>
      <c r="F10" s="100" t="str">
        <f>VLOOKUP(C10,Startlist!B:F,5,FALSE)</f>
        <v>EST</v>
      </c>
      <c r="G10" s="99" t="str">
        <f>VLOOKUP(C10,Startlist!B:H,7,FALSE)</f>
        <v>Ford Fiesta Rally4</v>
      </c>
      <c r="H10" s="99" t="str">
        <f>VLOOKUP(C10,Startlist!B:H,6,FALSE)</f>
        <v>ALM MOTORSPORT</v>
      </c>
      <c r="I10" s="240" t="str">
        <f>IF(VLOOKUP(C10,Results!B:O,14,FALSE)="","Retired",VLOOKUP(C10,Results!B:O,14,FALSE))</f>
        <v>51.11,0</v>
      </c>
      <c r="J10" s="158"/>
    </row>
  </sheetData>
  <sheetProtection/>
  <autoFilter ref="D7:E10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9"/>
  </sheetPr>
  <dimension ref="A1:U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7.140625" style="30" customWidth="1"/>
    <col min="2" max="2" width="4.28125" style="92" customWidth="1"/>
    <col min="3" max="3" width="23.421875" style="30" customWidth="1"/>
    <col min="4" max="13" width="6.7109375" style="92" customWidth="1"/>
    <col min="14" max="14" width="6.7109375" style="30" customWidth="1"/>
    <col min="15" max="15" width="14.00390625" style="30" customWidth="1"/>
    <col min="16" max="16" width="3.57421875" style="30" customWidth="1"/>
    <col min="17" max="17" width="10.28125" style="80" customWidth="1"/>
    <col min="18" max="18" width="10.28125" style="0" customWidth="1"/>
    <col min="19" max="19" width="11.00390625" style="0" bestFit="1" customWidth="1"/>
  </cols>
  <sheetData>
    <row r="1" spans="1:18" ht="6.75" customHeight="1">
      <c r="A1" s="38"/>
      <c r="B1" s="81"/>
      <c r="C1" s="37"/>
      <c r="D1" s="81"/>
      <c r="E1" s="81"/>
      <c r="F1" s="81"/>
      <c r="G1" s="81"/>
      <c r="H1" s="81"/>
      <c r="I1" s="81"/>
      <c r="J1" s="81"/>
      <c r="K1" s="81"/>
      <c r="L1" s="81"/>
      <c r="M1" s="81"/>
      <c r="N1" s="37"/>
      <c r="O1" s="37"/>
      <c r="Q1" s="113"/>
      <c r="R1" s="109"/>
    </row>
    <row r="2" spans="1:18" ht="15">
      <c r="A2" s="283" t="str">
        <f>Startlist!A1</f>
        <v>19. Lõuna-Eesti Ralli 2021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Q2" s="113"/>
      <c r="R2" s="109"/>
    </row>
    <row r="3" spans="1:18" ht="15">
      <c r="A3" s="283" t="str">
        <f>Startlist!$A2</f>
        <v>28.-29.august 2021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Q3" s="113"/>
      <c r="R3" s="109"/>
    </row>
    <row r="4" spans="1:18" ht="15">
      <c r="A4" s="283" t="str">
        <f>Startlist!$A3</f>
        <v>Võru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Q4" s="113"/>
      <c r="R4" s="109"/>
    </row>
    <row r="5" spans="1:18" ht="13.5" customHeight="1">
      <c r="A5" s="117" t="s">
        <v>637</v>
      </c>
      <c r="B5" s="149"/>
      <c r="C5" s="29"/>
      <c r="D5" s="82"/>
      <c r="E5" s="82"/>
      <c r="F5" s="82"/>
      <c r="G5" s="82"/>
      <c r="H5" s="82"/>
      <c r="I5" s="82"/>
      <c r="J5" s="82"/>
      <c r="K5" s="82"/>
      <c r="L5" s="82"/>
      <c r="M5" s="82"/>
      <c r="N5" s="29"/>
      <c r="O5" s="116"/>
      <c r="Q5" s="113"/>
      <c r="R5" s="109"/>
    </row>
    <row r="6" spans="1:18" ht="12.75">
      <c r="A6" s="24" t="s">
        <v>282</v>
      </c>
      <c r="B6" s="150" t="s">
        <v>283</v>
      </c>
      <c r="C6" s="20" t="s">
        <v>284</v>
      </c>
      <c r="D6" s="280" t="s">
        <v>307</v>
      </c>
      <c r="E6" s="281"/>
      <c r="F6" s="281"/>
      <c r="G6" s="281"/>
      <c r="H6" s="281"/>
      <c r="I6" s="281"/>
      <c r="J6" s="281"/>
      <c r="K6" s="281"/>
      <c r="L6" s="281"/>
      <c r="M6" s="282"/>
      <c r="N6" s="19" t="s">
        <v>292</v>
      </c>
      <c r="O6" s="19" t="s">
        <v>302</v>
      </c>
      <c r="Q6" s="123"/>
      <c r="R6" s="123"/>
    </row>
    <row r="7" spans="1:18" ht="12.75">
      <c r="A7" s="23" t="s">
        <v>304</v>
      </c>
      <c r="B7" s="151"/>
      <c r="C7" s="21" t="s">
        <v>280</v>
      </c>
      <c r="D7" s="83" t="s">
        <v>285</v>
      </c>
      <c r="E7" s="84" t="s">
        <v>286</v>
      </c>
      <c r="F7" s="84" t="s">
        <v>287</v>
      </c>
      <c r="G7" s="84" t="s">
        <v>288</v>
      </c>
      <c r="H7" s="84" t="s">
        <v>289</v>
      </c>
      <c r="I7" s="84" t="s">
        <v>290</v>
      </c>
      <c r="J7" s="84" t="s">
        <v>329</v>
      </c>
      <c r="K7" s="84" t="s">
        <v>487</v>
      </c>
      <c r="L7" s="84" t="s">
        <v>488</v>
      </c>
      <c r="M7" s="85">
        <v>10</v>
      </c>
      <c r="N7" s="22"/>
      <c r="O7" s="23" t="s">
        <v>303</v>
      </c>
      <c r="Q7" s="113"/>
      <c r="R7" s="109"/>
    </row>
    <row r="8" spans="1:21" ht="12.75">
      <c r="A8" s="45" t="s">
        <v>1993</v>
      </c>
      <c r="B8" s="51">
        <v>33</v>
      </c>
      <c r="C8" s="46" t="s">
        <v>927</v>
      </c>
      <c r="D8" s="86" t="s">
        <v>1080</v>
      </c>
      <c r="E8" s="87" t="s">
        <v>1081</v>
      </c>
      <c r="F8" s="87" t="s">
        <v>1082</v>
      </c>
      <c r="G8" s="87" t="s">
        <v>1083</v>
      </c>
      <c r="H8" s="87" t="s">
        <v>1994</v>
      </c>
      <c r="I8" s="87" t="s">
        <v>1995</v>
      </c>
      <c r="J8" s="87" t="s">
        <v>1996</v>
      </c>
      <c r="K8" s="87" t="s">
        <v>2371</v>
      </c>
      <c r="L8" s="87" t="s">
        <v>1840</v>
      </c>
      <c r="M8" s="88" t="s">
        <v>2372</v>
      </c>
      <c r="N8" s="40"/>
      <c r="O8" s="41" t="s">
        <v>2373</v>
      </c>
      <c r="P8" s="34"/>
      <c r="Q8" s="123"/>
      <c r="R8" s="123"/>
      <c r="U8" s="122"/>
    </row>
    <row r="9" spans="1:18" ht="12.75">
      <c r="A9" s="42" t="s">
        <v>349</v>
      </c>
      <c r="B9" s="47"/>
      <c r="C9" s="48" t="s">
        <v>351</v>
      </c>
      <c r="D9" s="89" t="s">
        <v>1181</v>
      </c>
      <c r="E9" s="90" t="s">
        <v>1177</v>
      </c>
      <c r="F9" s="90" t="s">
        <v>1177</v>
      </c>
      <c r="G9" s="90" t="s">
        <v>1086</v>
      </c>
      <c r="H9" s="90" t="s">
        <v>1187</v>
      </c>
      <c r="I9" s="90" t="s">
        <v>1086</v>
      </c>
      <c r="J9" s="90" t="s">
        <v>2127</v>
      </c>
      <c r="K9" s="90" t="s">
        <v>1087</v>
      </c>
      <c r="L9" s="90" t="s">
        <v>2374</v>
      </c>
      <c r="M9" s="91" t="s">
        <v>2407</v>
      </c>
      <c r="N9" s="49"/>
      <c r="O9" s="50" t="s">
        <v>2375</v>
      </c>
      <c r="P9" s="34"/>
      <c r="Q9"/>
      <c r="R9" s="122"/>
    </row>
    <row r="10" spans="1:18" ht="12.75">
      <c r="A10" s="45" t="s">
        <v>1096</v>
      </c>
      <c r="B10" s="51">
        <v>31</v>
      </c>
      <c r="C10" s="46" t="s">
        <v>925</v>
      </c>
      <c r="D10" s="86" t="s">
        <v>1114</v>
      </c>
      <c r="E10" s="87" t="s">
        <v>1115</v>
      </c>
      <c r="F10" s="87" t="s">
        <v>1116</v>
      </c>
      <c r="G10" s="87" t="s">
        <v>1117</v>
      </c>
      <c r="H10" s="87" t="s">
        <v>2009</v>
      </c>
      <c r="I10" s="87" t="s">
        <v>2010</v>
      </c>
      <c r="J10" s="87" t="s">
        <v>2011</v>
      </c>
      <c r="K10" s="87" t="s">
        <v>2392</v>
      </c>
      <c r="L10" s="87" t="s">
        <v>2393</v>
      </c>
      <c r="M10" s="88" t="s">
        <v>2394</v>
      </c>
      <c r="N10" s="40"/>
      <c r="O10" s="41" t="s">
        <v>2395</v>
      </c>
      <c r="P10" s="34"/>
      <c r="Q10" s="122"/>
      <c r="R10" s="122"/>
    </row>
    <row r="11" spans="1:17" ht="12.75">
      <c r="A11" s="42" t="s">
        <v>349</v>
      </c>
      <c r="B11" s="47"/>
      <c r="C11" s="48" t="s">
        <v>351</v>
      </c>
      <c r="D11" s="89" t="s">
        <v>1335</v>
      </c>
      <c r="E11" s="90" t="s">
        <v>1654</v>
      </c>
      <c r="F11" s="90" t="s">
        <v>1211</v>
      </c>
      <c r="G11" s="90" t="s">
        <v>1205</v>
      </c>
      <c r="H11" s="90" t="s">
        <v>2134</v>
      </c>
      <c r="I11" s="90" t="s">
        <v>1102</v>
      </c>
      <c r="J11" s="90" t="s">
        <v>2135</v>
      </c>
      <c r="K11" s="90" t="s">
        <v>2134</v>
      </c>
      <c r="L11" s="90" t="s">
        <v>2029</v>
      </c>
      <c r="M11" s="91" t="s">
        <v>1130</v>
      </c>
      <c r="N11" s="49"/>
      <c r="O11" s="50" t="s">
        <v>2397</v>
      </c>
      <c r="P11" s="34"/>
      <c r="Q11"/>
    </row>
    <row r="12" spans="1:17" ht="12.75">
      <c r="A12" s="45" t="s">
        <v>2485</v>
      </c>
      <c r="B12" s="51">
        <v>30</v>
      </c>
      <c r="C12" s="46" t="s">
        <v>924</v>
      </c>
      <c r="D12" s="86" t="s">
        <v>1127</v>
      </c>
      <c r="E12" s="87" t="s">
        <v>1003</v>
      </c>
      <c r="F12" s="87" t="s">
        <v>1128</v>
      </c>
      <c r="G12" s="87" t="s">
        <v>1123</v>
      </c>
      <c r="H12" s="87" t="s">
        <v>2013</v>
      </c>
      <c r="I12" s="87" t="s">
        <v>2014</v>
      </c>
      <c r="J12" s="87" t="s">
        <v>2015</v>
      </c>
      <c r="K12" s="87" t="s">
        <v>2009</v>
      </c>
      <c r="L12" s="87" t="s">
        <v>2409</v>
      </c>
      <c r="M12" s="88" t="s">
        <v>2410</v>
      </c>
      <c r="N12" s="40"/>
      <c r="O12" s="41" t="s">
        <v>2411</v>
      </c>
      <c r="P12" s="34"/>
      <c r="Q12" s="121"/>
    </row>
    <row r="13" spans="1:19" ht="12.75">
      <c r="A13" s="42" t="s">
        <v>349</v>
      </c>
      <c r="B13" s="47"/>
      <c r="C13" s="48" t="s">
        <v>351</v>
      </c>
      <c r="D13" s="89" t="s">
        <v>1328</v>
      </c>
      <c r="E13" s="90" t="s">
        <v>1219</v>
      </c>
      <c r="F13" s="90" t="s">
        <v>1451</v>
      </c>
      <c r="G13" s="90" t="s">
        <v>1220</v>
      </c>
      <c r="H13" s="90" t="s">
        <v>2136</v>
      </c>
      <c r="I13" s="90" t="s">
        <v>1103</v>
      </c>
      <c r="J13" s="90" t="s">
        <v>2137</v>
      </c>
      <c r="K13" s="90" t="s">
        <v>2385</v>
      </c>
      <c r="L13" s="90" t="s">
        <v>2396</v>
      </c>
      <c r="M13" s="91" t="s">
        <v>2486</v>
      </c>
      <c r="N13" s="49"/>
      <c r="O13" s="50" t="s">
        <v>2412</v>
      </c>
      <c r="P13" s="34"/>
      <c r="Q13" s="121"/>
      <c r="S13" s="118"/>
    </row>
  </sheetData>
  <sheetProtection/>
  <mergeCells count="4">
    <mergeCell ref="D6:M6"/>
    <mergeCell ref="A2:O2"/>
    <mergeCell ref="A3:O3"/>
    <mergeCell ref="A4:O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3"/>
  </sheetPr>
  <dimension ref="A1:K91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C40" sqref="C40"/>
    </sheetView>
  </sheetViews>
  <sheetFormatPr defaultColWidth="9.140625" defaultRowHeight="12.75"/>
  <cols>
    <col min="1" max="1" width="7.00390625" style="200" customWidth="1"/>
    <col min="2" max="4" width="11.00390625" style="200" customWidth="1"/>
    <col min="5" max="5" width="11.28125" style="200" customWidth="1"/>
    <col min="6" max="6" width="27.00390625" style="200" customWidth="1"/>
    <col min="7" max="9" width="9.140625" style="200" customWidth="1"/>
    <col min="10" max="10" width="10.57421875" style="200" customWidth="1"/>
    <col min="11" max="11" width="15.7109375" style="200" bestFit="1" customWidth="1"/>
    <col min="12" max="16384" width="9.140625" style="200" customWidth="1"/>
  </cols>
  <sheetData>
    <row r="1" spans="1:11" ht="15">
      <c r="A1" s="199" t="s">
        <v>464</v>
      </c>
      <c r="B1" s="199" t="s">
        <v>465</v>
      </c>
      <c r="C1" s="199" t="s">
        <v>815</v>
      </c>
      <c r="D1" s="199"/>
      <c r="E1" s="199" t="s">
        <v>466</v>
      </c>
      <c r="F1" s="199" t="s">
        <v>467</v>
      </c>
      <c r="J1" s="199" t="s">
        <v>470</v>
      </c>
      <c r="K1" s="199" t="s">
        <v>469</v>
      </c>
    </row>
    <row r="2" spans="1:11" ht="15">
      <c r="A2" s="201">
        <v>1</v>
      </c>
      <c r="B2" s="202" t="s">
        <v>471</v>
      </c>
      <c r="C2" s="202"/>
      <c r="D2" s="202"/>
      <c r="E2" s="201" t="s">
        <v>334</v>
      </c>
      <c r="F2" s="203" t="s">
        <v>269</v>
      </c>
      <c r="G2" s="200">
        <f>IF(VLOOKUP(A2,Startlist!B:C,2,FALSE)=E2,"","ERINEV")</f>
      </c>
      <c r="H2" s="200">
        <f>IF(RIGHT(B2,1)&lt;&gt;RIGHT(E2,1),"erinev","")</f>
      </c>
      <c r="J2" s="205">
        <v>1</v>
      </c>
      <c r="K2" s="205">
        <v>30</v>
      </c>
    </row>
    <row r="3" spans="1:11" ht="15">
      <c r="A3" s="201">
        <v>2</v>
      </c>
      <c r="B3" s="202" t="s">
        <v>472</v>
      </c>
      <c r="C3" s="202" t="s">
        <v>816</v>
      </c>
      <c r="D3" s="202"/>
      <c r="E3" s="201" t="s">
        <v>335</v>
      </c>
      <c r="F3" s="203" t="s">
        <v>491</v>
      </c>
      <c r="G3" s="200">
        <f>IF(VLOOKUP(A3,Startlist!B:C,2,FALSE)=E3,"","ERINEV")</f>
      </c>
      <c r="H3" s="200">
        <f aca="true" t="shared" si="0" ref="H3:H61">IF(RIGHT(B3,1)&lt;&gt;RIGHT(E3,1),"erinev","")</f>
      </c>
      <c r="J3" s="205">
        <v>2</v>
      </c>
      <c r="K3" s="205">
        <v>24</v>
      </c>
    </row>
    <row r="4" spans="1:11" ht="15">
      <c r="A4" s="201">
        <v>3</v>
      </c>
      <c r="B4" s="202" t="s">
        <v>472</v>
      </c>
      <c r="C4" s="202"/>
      <c r="D4" s="202"/>
      <c r="E4" s="201" t="s">
        <v>335</v>
      </c>
      <c r="F4" s="203" t="s">
        <v>656</v>
      </c>
      <c r="G4" s="200">
        <f>IF(VLOOKUP(A4,Startlist!B:C,2,FALSE)=E4,"","ERINEV")</f>
      </c>
      <c r="H4" s="200">
        <f t="shared" si="0"/>
      </c>
      <c r="J4" s="205">
        <v>3</v>
      </c>
      <c r="K4" s="205">
        <v>21</v>
      </c>
    </row>
    <row r="5" spans="1:11" ht="15">
      <c r="A5" s="201">
        <v>4</v>
      </c>
      <c r="B5" s="202" t="s">
        <v>472</v>
      </c>
      <c r="C5" s="202"/>
      <c r="D5" s="202"/>
      <c r="E5" s="201" t="s">
        <v>335</v>
      </c>
      <c r="F5" s="203" t="s">
        <v>314</v>
      </c>
      <c r="G5" s="200">
        <f>IF(VLOOKUP(A5,Startlist!B:C,2,FALSE)=E5,"","ERINEV")</f>
      </c>
      <c r="H5" s="200">
        <f t="shared" si="0"/>
      </c>
      <c r="J5" s="205">
        <v>4</v>
      </c>
      <c r="K5" s="205">
        <v>19</v>
      </c>
    </row>
    <row r="6" spans="1:11" ht="15">
      <c r="A6" s="201">
        <v>5</v>
      </c>
      <c r="B6" s="202" t="s">
        <v>472</v>
      </c>
      <c r="C6" s="202"/>
      <c r="D6" s="202"/>
      <c r="E6" s="201" t="s">
        <v>335</v>
      </c>
      <c r="F6" s="203" t="s">
        <v>340</v>
      </c>
      <c r="G6" s="200">
        <f>IF(VLOOKUP(A6,Startlist!B:C,2,FALSE)=E6,"","ERINEV")</f>
      </c>
      <c r="H6" s="200">
        <f t="shared" si="0"/>
      </c>
      <c r="J6" s="205">
        <v>5</v>
      </c>
      <c r="K6" s="205">
        <v>17</v>
      </c>
    </row>
    <row r="7" spans="1:11" ht="15">
      <c r="A7" s="201">
        <v>7</v>
      </c>
      <c r="B7" s="202" t="s">
        <v>472</v>
      </c>
      <c r="C7" s="202" t="s">
        <v>816</v>
      </c>
      <c r="D7" s="202"/>
      <c r="E7" s="201" t="s">
        <v>335</v>
      </c>
      <c r="F7" s="203" t="s">
        <v>664</v>
      </c>
      <c r="G7" s="200">
        <f>IF(VLOOKUP(A7,Startlist!B:C,2,FALSE)=E7,"","ERINEV")</f>
      </c>
      <c r="H7" s="200">
        <f t="shared" si="0"/>
      </c>
      <c r="J7" s="205">
        <v>6</v>
      </c>
      <c r="K7" s="205">
        <v>15</v>
      </c>
    </row>
    <row r="8" spans="1:11" ht="15">
      <c r="A8" s="201">
        <v>8</v>
      </c>
      <c r="B8" s="202" t="s">
        <v>474</v>
      </c>
      <c r="C8" s="202"/>
      <c r="D8" s="202"/>
      <c r="E8" s="201" t="s">
        <v>359</v>
      </c>
      <c r="F8" s="203" t="s">
        <v>360</v>
      </c>
      <c r="G8" s="200">
        <f>IF(VLOOKUP(A8,Startlist!B:C,2,FALSE)=E8,"","ERINEV")</f>
      </c>
      <c r="H8" s="200">
        <f t="shared" si="0"/>
      </c>
      <c r="J8" s="205">
        <v>7</v>
      </c>
      <c r="K8" s="205">
        <v>13</v>
      </c>
    </row>
    <row r="9" spans="1:11" ht="15">
      <c r="A9" s="201">
        <v>9</v>
      </c>
      <c r="B9" s="202" t="s">
        <v>474</v>
      </c>
      <c r="C9" s="202" t="s">
        <v>817</v>
      </c>
      <c r="D9" s="202"/>
      <c r="E9" s="201" t="s">
        <v>359</v>
      </c>
      <c r="F9" s="203" t="s">
        <v>669</v>
      </c>
      <c r="G9" s="200">
        <f>IF(VLOOKUP(A9,Startlist!B:C,2,FALSE)=E9,"","ERINEV")</f>
      </c>
      <c r="H9" s="200">
        <f t="shared" si="0"/>
      </c>
      <c r="J9" s="205">
        <v>8</v>
      </c>
      <c r="K9" s="205">
        <v>11</v>
      </c>
    </row>
    <row r="10" spans="1:11" ht="15">
      <c r="A10" s="201">
        <v>10</v>
      </c>
      <c r="B10" s="202" t="s">
        <v>474</v>
      </c>
      <c r="C10" s="202"/>
      <c r="D10" s="202"/>
      <c r="E10" s="201" t="s">
        <v>359</v>
      </c>
      <c r="F10" s="203" t="s">
        <v>673</v>
      </c>
      <c r="G10" s="200">
        <f>IF(VLOOKUP(A10,Startlist!B:C,2,FALSE)=E10,"","ERINEV")</f>
      </c>
      <c r="H10" s="200">
        <f t="shared" si="0"/>
      </c>
      <c r="J10" s="205">
        <v>9</v>
      </c>
      <c r="K10" s="205">
        <v>9</v>
      </c>
    </row>
    <row r="11" spans="1:11" ht="15">
      <c r="A11" s="201">
        <v>11</v>
      </c>
      <c r="B11" s="202" t="s">
        <v>471</v>
      </c>
      <c r="C11" s="202" t="s">
        <v>818</v>
      </c>
      <c r="D11" s="202"/>
      <c r="E11" s="201" t="s">
        <v>334</v>
      </c>
      <c r="F11" s="203" t="s">
        <v>345</v>
      </c>
      <c r="G11" s="200">
        <f>IF(VLOOKUP(A11,Startlist!B:C,2,FALSE)=E11,"","ERINEV")</f>
      </c>
      <c r="H11" s="200">
        <f t="shared" si="0"/>
      </c>
      <c r="J11" s="205">
        <v>10</v>
      </c>
      <c r="K11" s="205">
        <v>7</v>
      </c>
    </row>
    <row r="12" spans="1:11" ht="15">
      <c r="A12" s="201">
        <v>12</v>
      </c>
      <c r="B12" s="202" t="s">
        <v>474</v>
      </c>
      <c r="C12" s="202"/>
      <c r="D12" s="202"/>
      <c r="E12" s="201" t="s">
        <v>359</v>
      </c>
      <c r="F12" s="203" t="s">
        <v>677</v>
      </c>
      <c r="G12" s="200">
        <f>IF(VLOOKUP(A12,Startlist!B:C,2,FALSE)=E12,"","ERINEV")</f>
      </c>
      <c r="H12" s="200">
        <f t="shared" si="0"/>
      </c>
      <c r="J12" s="205">
        <v>11</v>
      </c>
      <c r="K12" s="205">
        <v>5</v>
      </c>
    </row>
    <row r="13" spans="1:11" ht="15">
      <c r="A13" s="201">
        <v>15</v>
      </c>
      <c r="B13" s="202" t="s">
        <v>474</v>
      </c>
      <c r="C13" s="202"/>
      <c r="D13" s="202"/>
      <c r="E13" s="201" t="s">
        <v>359</v>
      </c>
      <c r="F13" s="203" t="s">
        <v>374</v>
      </c>
      <c r="G13" s="200">
        <f>IF(VLOOKUP(A13,Startlist!B:C,2,FALSE)=E13,"","ERINEV")</f>
      </c>
      <c r="H13" s="200">
        <f t="shared" si="0"/>
      </c>
      <c r="J13" s="205">
        <v>12</v>
      </c>
      <c r="K13" s="205">
        <v>4</v>
      </c>
    </row>
    <row r="14" spans="1:11" ht="15">
      <c r="A14" s="201">
        <v>16</v>
      </c>
      <c r="B14" s="202" t="s">
        <v>474</v>
      </c>
      <c r="C14" s="202"/>
      <c r="D14" s="202"/>
      <c r="E14" s="201" t="s">
        <v>359</v>
      </c>
      <c r="F14" s="203" t="s">
        <v>680</v>
      </c>
      <c r="G14" s="200">
        <f>IF(VLOOKUP(A14,Startlist!B:C,2,FALSE)=E14,"","ERINEV")</f>
      </c>
      <c r="H14" s="200">
        <f t="shared" si="0"/>
      </c>
      <c r="J14" s="205">
        <v>13</v>
      </c>
      <c r="K14" s="205">
        <v>3</v>
      </c>
    </row>
    <row r="15" spans="1:11" ht="15">
      <c r="A15" s="201">
        <v>17</v>
      </c>
      <c r="B15" s="202" t="s">
        <v>472</v>
      </c>
      <c r="C15" s="202"/>
      <c r="D15" s="202"/>
      <c r="E15" s="201" t="s">
        <v>335</v>
      </c>
      <c r="F15" s="203" t="s">
        <v>683</v>
      </c>
      <c r="G15" s="200">
        <f>IF(VLOOKUP(A15,Startlist!B:C,2,FALSE)=E15,"","ERINEV")</f>
      </c>
      <c r="H15" s="200">
        <f t="shared" si="0"/>
      </c>
      <c r="J15" s="205">
        <v>14</v>
      </c>
      <c r="K15" s="205">
        <v>2</v>
      </c>
    </row>
    <row r="16" spans="1:11" ht="15">
      <c r="A16" s="201">
        <v>18</v>
      </c>
      <c r="B16" s="202" t="s">
        <v>472</v>
      </c>
      <c r="C16" s="202" t="s">
        <v>816</v>
      </c>
      <c r="D16" s="202"/>
      <c r="E16" s="201" t="s">
        <v>335</v>
      </c>
      <c r="F16" s="203" t="s">
        <v>687</v>
      </c>
      <c r="G16" s="200">
        <f>IF(VLOOKUP(A16,Startlist!B:C,2,FALSE)=E16,"","ERINEV")</f>
      </c>
      <c r="H16" s="200">
        <f t="shared" si="0"/>
      </c>
      <c r="J16" s="205">
        <v>15</v>
      </c>
      <c r="K16" s="205">
        <v>1</v>
      </c>
    </row>
    <row r="17" spans="1:8" ht="15">
      <c r="A17" s="201">
        <v>20</v>
      </c>
      <c r="B17" s="202" t="s">
        <v>472</v>
      </c>
      <c r="C17" s="202" t="s">
        <v>816</v>
      </c>
      <c r="D17" s="202"/>
      <c r="E17" s="201" t="s">
        <v>335</v>
      </c>
      <c r="F17" s="203" t="s">
        <v>692</v>
      </c>
      <c r="G17" s="200">
        <f>IF(VLOOKUP(A17,Startlist!B:C,2,FALSE)=E17,"","ERINEV")</f>
      </c>
      <c r="H17" s="200">
        <f t="shared" si="0"/>
      </c>
    </row>
    <row r="18" spans="1:8" ht="15">
      <c r="A18" s="201">
        <v>21</v>
      </c>
      <c r="B18" s="202" t="s">
        <v>474</v>
      </c>
      <c r="C18" s="202" t="s">
        <v>817</v>
      </c>
      <c r="D18" s="202"/>
      <c r="E18" s="201" t="s">
        <v>359</v>
      </c>
      <c r="F18" s="203" t="s">
        <v>696</v>
      </c>
      <c r="G18" s="200">
        <f>IF(VLOOKUP(A18,Startlist!B:C,2,FALSE)=E18,"","ERINEV")</f>
      </c>
      <c r="H18" s="200">
        <f t="shared" si="0"/>
      </c>
    </row>
    <row r="19" spans="1:8" ht="15">
      <c r="A19" s="201">
        <v>22</v>
      </c>
      <c r="B19" s="202" t="s">
        <v>474</v>
      </c>
      <c r="C19" s="202"/>
      <c r="D19" s="202"/>
      <c r="E19" s="201" t="s">
        <v>359</v>
      </c>
      <c r="F19" s="203" t="s">
        <v>376</v>
      </c>
      <c r="G19" s="200">
        <f>IF(VLOOKUP(A19,Startlist!B:C,2,FALSE)=E19,"","ERINEV")</f>
      </c>
      <c r="H19" s="200">
        <f t="shared" si="0"/>
      </c>
    </row>
    <row r="20" spans="1:8" ht="15">
      <c r="A20" s="201">
        <v>23</v>
      </c>
      <c r="B20" s="202" t="s">
        <v>474</v>
      </c>
      <c r="C20" s="202"/>
      <c r="D20" s="202"/>
      <c r="E20" s="201" t="s">
        <v>359</v>
      </c>
      <c r="F20" s="203" t="s">
        <v>697</v>
      </c>
      <c r="G20" s="200">
        <f>IF(VLOOKUP(A20,Startlist!B:C,2,FALSE)=E20,"","ERINEV")</f>
      </c>
      <c r="H20" s="200">
        <f t="shared" si="0"/>
      </c>
    </row>
    <row r="21" spans="1:8" ht="15">
      <c r="A21" s="201">
        <v>24</v>
      </c>
      <c r="B21" s="202" t="s">
        <v>474</v>
      </c>
      <c r="C21" s="202" t="s">
        <v>817</v>
      </c>
      <c r="D21" s="202"/>
      <c r="E21" s="201" t="s">
        <v>359</v>
      </c>
      <c r="F21" s="203" t="s">
        <v>701</v>
      </c>
      <c r="G21" s="200">
        <f>IF(VLOOKUP(A21,Startlist!B:C,2,FALSE)=E21,"","ERINEV")</f>
      </c>
      <c r="H21" s="200">
        <f t="shared" si="0"/>
      </c>
    </row>
    <row r="22" spans="1:8" ht="15">
      <c r="A22" s="201">
        <v>25</v>
      </c>
      <c r="B22" s="202" t="s">
        <v>473</v>
      </c>
      <c r="C22" s="202"/>
      <c r="D22" s="202"/>
      <c r="E22" s="201" t="s">
        <v>349</v>
      </c>
      <c r="F22" s="203" t="s">
        <v>427</v>
      </c>
      <c r="G22" s="200">
        <f>IF(VLOOKUP(A22,Startlist!B:C,2,FALSE)=E22,"","ERINEV")</f>
      </c>
      <c r="H22" s="200">
        <f t="shared" si="0"/>
      </c>
    </row>
    <row r="23" spans="1:8" ht="15">
      <c r="A23" s="201">
        <v>26</v>
      </c>
      <c r="B23" s="202" t="s">
        <v>473</v>
      </c>
      <c r="C23" s="202"/>
      <c r="D23" s="202"/>
      <c r="E23" s="201" t="s">
        <v>349</v>
      </c>
      <c r="F23" s="203" t="s">
        <v>704</v>
      </c>
      <c r="G23" s="200">
        <f>IF(VLOOKUP(A23,Startlist!B:C,2,FALSE)=E23,"","ERINEV")</f>
      </c>
      <c r="H23" s="200">
        <f t="shared" si="0"/>
      </c>
    </row>
    <row r="24" spans="1:8" ht="15">
      <c r="A24" s="201">
        <v>28</v>
      </c>
      <c r="B24" s="202" t="s">
        <v>473</v>
      </c>
      <c r="C24" s="202" t="s">
        <v>819</v>
      </c>
      <c r="D24" s="202"/>
      <c r="E24" s="201" t="s">
        <v>349</v>
      </c>
      <c r="F24" s="203" t="s">
        <v>707</v>
      </c>
      <c r="G24" s="200">
        <f>IF(VLOOKUP(A24,Startlist!B:C,2,FALSE)=E24,"","ERINEV")</f>
      </c>
      <c r="H24" s="200">
        <f t="shared" si="0"/>
      </c>
    </row>
    <row r="25" spans="1:8" ht="15">
      <c r="A25" s="201">
        <v>29</v>
      </c>
      <c r="B25" s="202" t="s">
        <v>473</v>
      </c>
      <c r="C25" s="202" t="s">
        <v>819</v>
      </c>
      <c r="D25" s="202"/>
      <c r="E25" s="201" t="s">
        <v>349</v>
      </c>
      <c r="F25" s="203" t="s">
        <v>711</v>
      </c>
      <c r="G25" s="200">
        <f>IF(VLOOKUP(A25,Startlist!B:C,2,FALSE)=E25,"","ERINEV")</f>
      </c>
      <c r="H25" s="200">
        <f t="shared" si="0"/>
      </c>
    </row>
    <row r="26" spans="1:8" ht="15">
      <c r="A26" s="201">
        <v>30</v>
      </c>
      <c r="B26" s="202" t="s">
        <v>473</v>
      </c>
      <c r="C26" s="202" t="s">
        <v>819</v>
      </c>
      <c r="D26" s="202"/>
      <c r="E26" s="201" t="s">
        <v>349</v>
      </c>
      <c r="F26" s="203" t="s">
        <v>353</v>
      </c>
      <c r="G26" s="200">
        <f>IF(VLOOKUP(A26,Startlist!B:C,2,FALSE)=E26,"","ERINEV")</f>
      </c>
      <c r="H26" s="200">
        <f t="shared" si="0"/>
      </c>
    </row>
    <row r="27" spans="1:8" ht="15">
      <c r="A27" s="201">
        <v>31</v>
      </c>
      <c r="B27" s="202" t="s">
        <v>473</v>
      </c>
      <c r="C27" s="202" t="s">
        <v>819</v>
      </c>
      <c r="D27" s="202"/>
      <c r="E27" s="201" t="s">
        <v>349</v>
      </c>
      <c r="F27" s="203" t="s">
        <v>350</v>
      </c>
      <c r="G27" s="200">
        <f>IF(VLOOKUP(A27,Startlist!B:C,2,FALSE)=E27,"","ERINEV")</f>
      </c>
      <c r="H27" s="200">
        <f t="shared" si="0"/>
      </c>
    </row>
    <row r="28" spans="1:8" ht="15">
      <c r="A28" s="201">
        <v>32</v>
      </c>
      <c r="B28" s="202" t="s">
        <v>473</v>
      </c>
      <c r="C28" s="202" t="s">
        <v>819</v>
      </c>
      <c r="D28" s="202"/>
      <c r="E28" s="201" t="s">
        <v>349</v>
      </c>
      <c r="F28" s="203" t="s">
        <v>717</v>
      </c>
      <c r="G28" s="200">
        <f>IF(VLOOKUP(A28,Startlist!B:C,2,FALSE)=E28,"","ERINEV")</f>
      </c>
      <c r="H28" s="200">
        <f t="shared" si="0"/>
      </c>
    </row>
    <row r="29" spans="1:8" ht="15">
      <c r="A29" s="201">
        <v>33</v>
      </c>
      <c r="B29" s="202" t="s">
        <v>473</v>
      </c>
      <c r="C29" s="202" t="s">
        <v>819</v>
      </c>
      <c r="D29" s="202"/>
      <c r="E29" s="201" t="s">
        <v>349</v>
      </c>
      <c r="F29" s="203" t="s">
        <v>310</v>
      </c>
      <c r="G29" s="200">
        <f>IF(VLOOKUP(A29,Startlist!B:C,2,FALSE)=E29,"","ERINEV")</f>
      </c>
      <c r="H29" s="200">
        <f t="shared" si="0"/>
      </c>
    </row>
    <row r="30" spans="1:8" ht="15">
      <c r="A30" s="201">
        <v>34</v>
      </c>
      <c r="B30" s="202" t="s">
        <v>475</v>
      </c>
      <c r="C30" s="202"/>
      <c r="D30" s="202"/>
      <c r="E30" s="201" t="s">
        <v>379</v>
      </c>
      <c r="F30" s="203" t="s">
        <v>404</v>
      </c>
      <c r="G30" s="200">
        <f>IF(VLOOKUP(A30,Startlist!B:C,2,FALSE)=E30,"","ERINEV")</f>
      </c>
      <c r="H30" s="200">
        <f t="shared" si="0"/>
      </c>
    </row>
    <row r="31" spans="1:8" ht="15">
      <c r="A31" s="204">
        <v>35</v>
      </c>
      <c r="B31" s="202" t="s">
        <v>475</v>
      </c>
      <c r="C31" s="202"/>
      <c r="D31" s="202"/>
      <c r="E31" s="201" t="s">
        <v>379</v>
      </c>
      <c r="F31" s="203" t="s">
        <v>392</v>
      </c>
      <c r="G31" s="200">
        <f>IF(VLOOKUP(A31,Startlist!B:C,2,FALSE)=E31,"","ERINEV")</f>
      </c>
      <c r="H31" s="200">
        <f t="shared" si="0"/>
      </c>
    </row>
    <row r="32" spans="1:8" ht="15">
      <c r="A32" s="201">
        <v>36</v>
      </c>
      <c r="B32" s="202" t="s">
        <v>475</v>
      </c>
      <c r="C32" s="202"/>
      <c r="D32" s="202"/>
      <c r="E32" s="201" t="s">
        <v>379</v>
      </c>
      <c r="F32" s="203" t="s">
        <v>380</v>
      </c>
      <c r="G32" s="200">
        <f>IF(VLOOKUP(A32,Startlist!B:C,2,FALSE)=E32,"","ERINEV")</f>
      </c>
      <c r="H32" s="200">
        <f t="shared" si="0"/>
      </c>
    </row>
    <row r="33" spans="1:8" ht="15">
      <c r="A33" s="201">
        <v>37</v>
      </c>
      <c r="B33" s="202" t="s">
        <v>475</v>
      </c>
      <c r="C33" s="202"/>
      <c r="D33" s="202"/>
      <c r="E33" s="201" t="s">
        <v>379</v>
      </c>
      <c r="F33" s="203" t="s">
        <v>384</v>
      </c>
      <c r="G33" s="200">
        <f>IF(VLOOKUP(A33,Startlist!B:C,2,FALSE)=E33,"","ERINEV")</f>
      </c>
      <c r="H33" s="200">
        <f t="shared" si="0"/>
      </c>
    </row>
    <row r="34" spans="1:8" ht="15">
      <c r="A34" s="201">
        <v>38</v>
      </c>
      <c r="B34" s="202" t="s">
        <v>475</v>
      </c>
      <c r="C34" s="202"/>
      <c r="D34" s="202"/>
      <c r="E34" s="201" t="s">
        <v>379</v>
      </c>
      <c r="F34" s="203" t="s">
        <v>388</v>
      </c>
      <c r="G34" s="200">
        <f>IF(VLOOKUP(A34,Startlist!B:C,2,FALSE)=E34,"","ERINEV")</f>
      </c>
      <c r="H34" s="200">
        <f t="shared" si="0"/>
      </c>
    </row>
    <row r="35" spans="1:8" ht="15">
      <c r="A35" s="201">
        <v>39</v>
      </c>
      <c r="B35" s="202" t="s">
        <v>475</v>
      </c>
      <c r="C35" s="202"/>
      <c r="D35" s="202"/>
      <c r="E35" s="201" t="s">
        <v>379</v>
      </c>
      <c r="F35" s="203" t="s">
        <v>721</v>
      </c>
      <c r="G35" s="200">
        <f>IF(VLOOKUP(A35,Startlist!B:C,2,FALSE)=E35,"","ERINEV")</f>
      </c>
      <c r="H35" s="200">
        <f t="shared" si="0"/>
      </c>
    </row>
    <row r="36" spans="1:8" ht="15">
      <c r="A36" s="201">
        <v>40</v>
      </c>
      <c r="B36" s="202" t="s">
        <v>475</v>
      </c>
      <c r="C36" s="202"/>
      <c r="D36" s="202"/>
      <c r="E36" s="201" t="s">
        <v>379</v>
      </c>
      <c r="F36" s="203" t="s">
        <v>723</v>
      </c>
      <c r="G36" s="200">
        <f>IF(VLOOKUP(A36,Startlist!B:C,2,FALSE)=E36,"","ERINEV")</f>
      </c>
      <c r="H36" s="200">
        <f t="shared" si="0"/>
      </c>
    </row>
    <row r="37" spans="1:8" ht="15">
      <c r="A37" s="201">
        <v>41</v>
      </c>
      <c r="B37" s="202" t="s">
        <v>474</v>
      </c>
      <c r="C37" s="202"/>
      <c r="D37" s="202"/>
      <c r="E37" s="201" t="s">
        <v>359</v>
      </c>
      <c r="F37" s="203" t="s">
        <v>400</v>
      </c>
      <c r="G37" s="200">
        <f>IF(VLOOKUP(A37,Startlist!B:C,2,FALSE)=E37,"","ERINEV")</f>
      </c>
      <c r="H37" s="200">
        <f t="shared" si="0"/>
      </c>
    </row>
    <row r="38" spans="1:8" ht="15">
      <c r="A38" s="201">
        <v>42</v>
      </c>
      <c r="B38" s="202" t="s">
        <v>474</v>
      </c>
      <c r="C38" s="202"/>
      <c r="D38" s="202"/>
      <c r="E38" s="201" t="s">
        <v>359</v>
      </c>
      <c r="F38" s="203" t="s">
        <v>546</v>
      </c>
      <c r="G38" s="200">
        <f>IF(VLOOKUP(A38,Startlist!B:C,2,FALSE)=E38,"","ERINEV")</f>
      </c>
      <c r="H38" s="200">
        <f t="shared" si="0"/>
      </c>
    </row>
    <row r="39" spans="1:8" ht="15">
      <c r="A39" s="201">
        <v>43</v>
      </c>
      <c r="B39" s="202" t="s">
        <v>471</v>
      </c>
      <c r="C39" s="202" t="s">
        <v>818</v>
      </c>
      <c r="D39" s="202"/>
      <c r="E39" s="201" t="s">
        <v>334</v>
      </c>
      <c r="F39" s="203" t="s">
        <v>724</v>
      </c>
      <c r="G39" s="200">
        <f>IF(VLOOKUP(A39,Startlist!B:C,2,FALSE)=E39,"","ERINEV")</f>
      </c>
      <c r="H39" s="200">
        <f t="shared" si="0"/>
      </c>
    </row>
    <row r="40" spans="1:8" ht="15">
      <c r="A40" s="201">
        <v>44</v>
      </c>
      <c r="B40" s="202" t="s">
        <v>476</v>
      </c>
      <c r="C40" s="202"/>
      <c r="D40" s="202"/>
      <c r="E40" s="201" t="s">
        <v>413</v>
      </c>
      <c r="F40" s="203" t="s">
        <v>511</v>
      </c>
      <c r="G40" s="200">
        <f>IF(VLOOKUP(A40,Startlist!B:C,2,FALSE)=E40,"","ERINEV")</f>
      </c>
      <c r="H40" s="200">
        <f t="shared" si="0"/>
      </c>
    </row>
    <row r="41" spans="1:8" ht="15">
      <c r="A41" s="201">
        <v>45</v>
      </c>
      <c r="B41" s="202" t="s">
        <v>477</v>
      </c>
      <c r="C41" s="202"/>
      <c r="D41" s="202"/>
      <c r="E41" s="201" t="s">
        <v>415</v>
      </c>
      <c r="F41" s="203" t="s">
        <v>456</v>
      </c>
      <c r="G41" s="200">
        <f>IF(VLOOKUP(A41,Startlist!B:C,2,FALSE)=E41,"","ERINEV")</f>
      </c>
      <c r="H41" s="200">
        <f t="shared" si="0"/>
      </c>
    </row>
    <row r="42" spans="1:8" ht="15">
      <c r="A42" s="201">
        <v>46</v>
      </c>
      <c r="B42" s="202" t="s">
        <v>475</v>
      </c>
      <c r="C42" s="202"/>
      <c r="D42" s="202"/>
      <c r="E42" s="201" t="s">
        <v>379</v>
      </c>
      <c r="F42" s="203" t="s">
        <v>540</v>
      </c>
      <c r="G42" s="200">
        <f>IF(VLOOKUP(A42,Startlist!B:C,2,FALSE)=E42,"","ERINEV")</f>
      </c>
      <c r="H42" s="200">
        <f t="shared" si="0"/>
      </c>
    </row>
    <row r="43" spans="1:8" ht="15">
      <c r="A43" s="201">
        <v>47</v>
      </c>
      <c r="B43" s="202" t="s">
        <v>475</v>
      </c>
      <c r="C43" s="202"/>
      <c r="D43" s="202"/>
      <c r="E43" s="201" t="s">
        <v>379</v>
      </c>
      <c r="F43" s="203" t="s">
        <v>517</v>
      </c>
      <c r="G43" s="200">
        <f>IF(VLOOKUP(A43,Startlist!B:C,2,FALSE)=E43,"","ERINEV")</f>
      </c>
      <c r="H43" s="200">
        <f t="shared" si="0"/>
      </c>
    </row>
    <row r="44" spans="1:8" ht="15">
      <c r="A44" s="201">
        <v>49</v>
      </c>
      <c r="B44" s="202" t="s">
        <v>474</v>
      </c>
      <c r="C44" s="202"/>
      <c r="D44" s="202"/>
      <c r="E44" s="201" t="s">
        <v>359</v>
      </c>
      <c r="F44" s="203" t="s">
        <v>727</v>
      </c>
      <c r="G44" s="200">
        <f>IF(VLOOKUP(A44,Startlist!B:C,2,FALSE)=E44,"","ERINEV")</f>
      </c>
      <c r="H44" s="200">
        <f t="shared" si="0"/>
      </c>
    </row>
    <row r="45" spans="1:8" ht="15">
      <c r="A45" s="201">
        <v>50</v>
      </c>
      <c r="B45" s="202" t="s">
        <v>475</v>
      </c>
      <c r="C45" s="202" t="s">
        <v>820</v>
      </c>
      <c r="D45" s="202"/>
      <c r="E45" s="201" t="s">
        <v>379</v>
      </c>
      <c r="F45" s="203" t="s">
        <v>729</v>
      </c>
      <c r="G45" s="200">
        <f>IF(VLOOKUP(A45,Startlist!B:C,2,FALSE)=E45,"","ERINEV")</f>
      </c>
      <c r="H45" s="200">
        <f t="shared" si="0"/>
      </c>
    </row>
    <row r="46" spans="1:8" ht="15">
      <c r="A46" s="201">
        <v>51</v>
      </c>
      <c r="B46" s="202" t="s">
        <v>475</v>
      </c>
      <c r="C46" s="202"/>
      <c r="D46" s="202"/>
      <c r="E46" s="201" t="s">
        <v>379</v>
      </c>
      <c r="F46" s="203" t="s">
        <v>553</v>
      </c>
      <c r="G46" s="200">
        <f>IF(VLOOKUP(A46,Startlist!B:C,2,FALSE)=E46,"","ERINEV")</f>
      </c>
      <c r="H46" s="200">
        <f t="shared" si="0"/>
      </c>
    </row>
    <row r="47" spans="1:8" ht="15">
      <c r="A47" s="201">
        <v>52</v>
      </c>
      <c r="B47" s="202" t="s">
        <v>474</v>
      </c>
      <c r="C47" s="202"/>
      <c r="D47" s="202"/>
      <c r="E47" s="201" t="s">
        <v>359</v>
      </c>
      <c r="F47" s="203" t="s">
        <v>527</v>
      </c>
      <c r="G47" s="200">
        <f>IF(VLOOKUP(A47,Startlist!B:C,2,FALSE)=E47,"","ERINEV")</f>
      </c>
      <c r="H47" s="200">
        <f t="shared" si="0"/>
      </c>
    </row>
    <row r="48" spans="1:8" ht="15">
      <c r="A48" s="201">
        <v>53</v>
      </c>
      <c r="B48" s="202" t="s">
        <v>477</v>
      </c>
      <c r="C48" s="202"/>
      <c r="D48" s="202"/>
      <c r="E48" s="201" t="s">
        <v>415</v>
      </c>
      <c r="F48" s="203" t="s">
        <v>522</v>
      </c>
      <c r="G48" s="200">
        <f>IF(VLOOKUP(A48,Startlist!B:C,2,FALSE)=E48,"","ERINEV")</f>
      </c>
      <c r="H48" s="200">
        <f t="shared" si="0"/>
      </c>
    </row>
    <row r="49" spans="1:8" ht="15">
      <c r="A49" s="201">
        <v>54</v>
      </c>
      <c r="B49" s="202" t="s">
        <v>476</v>
      </c>
      <c r="C49" s="202"/>
      <c r="D49" s="202"/>
      <c r="E49" s="201" t="s">
        <v>413</v>
      </c>
      <c r="F49" s="203" t="s">
        <v>579</v>
      </c>
      <c r="G49" s="200">
        <f>IF(VLOOKUP(A49,Startlist!B:C,2,FALSE)=E49,"","ERINEV")</f>
      </c>
      <c r="H49" s="200">
        <f t="shared" si="0"/>
      </c>
    </row>
    <row r="50" spans="1:8" ht="15">
      <c r="A50" s="201">
        <v>55</v>
      </c>
      <c r="B50" s="202" t="s">
        <v>476</v>
      </c>
      <c r="C50" s="202"/>
      <c r="D50" s="202"/>
      <c r="E50" s="201" t="s">
        <v>413</v>
      </c>
      <c r="F50" s="203" t="s">
        <v>575</v>
      </c>
      <c r="G50" s="200">
        <f>IF(VLOOKUP(A50,Startlist!B:C,2,FALSE)=E50,"","ERINEV")</f>
      </c>
      <c r="H50" s="200">
        <f t="shared" si="0"/>
      </c>
    </row>
    <row r="51" spans="1:8" ht="15">
      <c r="A51" s="201">
        <v>56</v>
      </c>
      <c r="B51" s="202" t="s">
        <v>477</v>
      </c>
      <c r="C51" s="202"/>
      <c r="D51" s="202"/>
      <c r="E51" s="201" t="s">
        <v>415</v>
      </c>
      <c r="F51" s="203" t="s">
        <v>591</v>
      </c>
      <c r="G51" s="200">
        <f>IF(VLOOKUP(A51,Startlist!B:C,2,FALSE)=E51,"","ERINEV")</f>
      </c>
      <c r="H51" s="200">
        <f t="shared" si="0"/>
      </c>
    </row>
    <row r="52" spans="1:8" ht="15">
      <c r="A52" s="201">
        <v>57</v>
      </c>
      <c r="B52" s="202" t="s">
        <v>476</v>
      </c>
      <c r="C52" s="202"/>
      <c r="D52" s="202"/>
      <c r="E52" s="201" t="s">
        <v>413</v>
      </c>
      <c r="F52" s="203" t="s">
        <v>424</v>
      </c>
      <c r="G52" s="200">
        <f>IF(VLOOKUP(A52,Startlist!B:C,2,FALSE)=E52,"","ERINEV")</f>
      </c>
      <c r="H52" s="200">
        <f t="shared" si="0"/>
      </c>
    </row>
    <row r="53" spans="1:8" ht="15">
      <c r="A53" s="201">
        <v>58</v>
      </c>
      <c r="B53" s="202" t="s">
        <v>476</v>
      </c>
      <c r="C53" s="202"/>
      <c r="D53" s="202"/>
      <c r="E53" s="201" t="s">
        <v>413</v>
      </c>
      <c r="F53" s="203" t="s">
        <v>420</v>
      </c>
      <c r="G53" s="200">
        <f>IF(VLOOKUP(A53,Startlist!B:C,2,FALSE)=E53,"","ERINEV")</f>
      </c>
      <c r="H53" s="200">
        <f t="shared" si="0"/>
      </c>
    </row>
    <row r="54" spans="1:8" ht="15">
      <c r="A54" s="201">
        <v>59</v>
      </c>
      <c r="B54" s="202" t="s">
        <v>477</v>
      </c>
      <c r="C54" s="202"/>
      <c r="D54" s="202"/>
      <c r="E54" s="201" t="s">
        <v>415</v>
      </c>
      <c r="F54" s="203" t="s">
        <v>416</v>
      </c>
      <c r="G54" s="200">
        <f>IF(VLOOKUP(A54,Startlist!B:C,2,FALSE)=E54,"","ERINEV")</f>
      </c>
      <c r="H54" s="200">
        <f t="shared" si="0"/>
      </c>
    </row>
    <row r="55" spans="1:8" ht="15">
      <c r="A55" s="201">
        <v>60</v>
      </c>
      <c r="B55" s="202" t="s">
        <v>476</v>
      </c>
      <c r="C55" s="202"/>
      <c r="D55" s="202"/>
      <c r="E55" s="201" t="s">
        <v>413</v>
      </c>
      <c r="F55" s="203" t="s">
        <v>436</v>
      </c>
      <c r="G55" s="200">
        <f>IF(VLOOKUP(A55,Startlist!B:C,2,FALSE)=E55,"","ERINEV")</f>
      </c>
      <c r="H55" s="200">
        <f t="shared" si="0"/>
      </c>
    </row>
    <row r="56" spans="1:8" ht="15">
      <c r="A56" s="201">
        <v>61</v>
      </c>
      <c r="B56" s="202" t="s">
        <v>475</v>
      </c>
      <c r="C56" s="202"/>
      <c r="D56" s="202"/>
      <c r="E56" s="201" t="s">
        <v>379</v>
      </c>
      <c r="F56" s="203" t="s">
        <v>733</v>
      </c>
      <c r="G56" s="200">
        <f>IF(VLOOKUP(A56,Startlist!B:C,2,FALSE)=E56,"","ERINEV")</f>
      </c>
      <c r="H56" s="200">
        <f t="shared" si="0"/>
      </c>
    </row>
    <row r="57" spans="1:8" ht="15">
      <c r="A57" s="201">
        <v>62</v>
      </c>
      <c r="B57" s="202" t="s">
        <v>475</v>
      </c>
      <c r="C57" s="202"/>
      <c r="D57" s="202"/>
      <c r="E57" s="201" t="s">
        <v>379</v>
      </c>
      <c r="F57" s="203" t="s">
        <v>736</v>
      </c>
      <c r="G57" s="200">
        <f>IF(VLOOKUP(A57,Startlist!B:C,2,FALSE)=E57,"","ERINEV")</f>
      </c>
      <c r="H57" s="200">
        <f t="shared" si="0"/>
      </c>
    </row>
    <row r="58" spans="1:8" ht="15">
      <c r="A58" s="201">
        <v>63</v>
      </c>
      <c r="B58" s="202" t="s">
        <v>477</v>
      </c>
      <c r="C58" s="202"/>
      <c r="D58" s="202"/>
      <c r="E58" s="201" t="s">
        <v>415</v>
      </c>
      <c r="F58" s="203" t="s">
        <v>559</v>
      </c>
      <c r="G58" s="200">
        <f>IF(VLOOKUP(A58,Startlist!B:C,2,FALSE)=E58,"","ERINEV")</f>
      </c>
      <c r="H58" s="200">
        <f t="shared" si="0"/>
      </c>
    </row>
    <row r="59" spans="1:8" ht="15">
      <c r="A59" s="201">
        <v>64</v>
      </c>
      <c r="B59" s="202" t="s">
        <v>475</v>
      </c>
      <c r="C59" s="202"/>
      <c r="D59" s="202"/>
      <c r="E59" s="201" t="s">
        <v>379</v>
      </c>
      <c r="F59" s="203" t="s">
        <v>739</v>
      </c>
      <c r="G59" s="200">
        <f>IF(VLOOKUP(A59,Startlist!B:C,2,FALSE)=E59,"","ERINEV")</f>
      </c>
      <c r="H59" s="200">
        <f t="shared" si="0"/>
      </c>
    </row>
    <row r="60" spans="1:8" ht="15">
      <c r="A60" s="201">
        <v>65</v>
      </c>
      <c r="B60" s="202" t="s">
        <v>475</v>
      </c>
      <c r="C60" s="202"/>
      <c r="D60" s="202"/>
      <c r="E60" s="201" t="s">
        <v>379</v>
      </c>
      <c r="F60" s="203" t="s">
        <v>445</v>
      </c>
      <c r="G60" s="200">
        <f>IF(VLOOKUP(A60,Startlist!B:C,2,FALSE)=E60,"","ERINEV")</f>
      </c>
      <c r="H60" s="200">
        <f t="shared" si="0"/>
      </c>
    </row>
    <row r="61" spans="1:8" ht="15">
      <c r="A61" s="201">
        <v>66</v>
      </c>
      <c r="B61" s="202" t="s">
        <v>476</v>
      </c>
      <c r="C61" s="202"/>
      <c r="D61" s="202"/>
      <c r="E61" s="201" t="s">
        <v>413</v>
      </c>
      <c r="F61" s="203" t="s">
        <v>741</v>
      </c>
      <c r="G61" s="200">
        <f>IF(VLOOKUP(A61,Startlist!B:C,2,FALSE)=E61,"","ERINEV")</f>
      </c>
      <c r="H61" s="200">
        <f t="shared" si="0"/>
      </c>
    </row>
    <row r="62" spans="1:8" ht="15">
      <c r="A62" s="201">
        <v>67</v>
      </c>
      <c r="B62" s="202" t="s">
        <v>476</v>
      </c>
      <c r="C62" s="202" t="s">
        <v>821</v>
      </c>
      <c r="D62" s="202"/>
      <c r="E62" s="201" t="s">
        <v>413</v>
      </c>
      <c r="F62" s="203" t="s">
        <v>744</v>
      </c>
      <c r="G62" s="200">
        <f>IF(VLOOKUP(A62,Startlist!B:C,2,FALSE)=E62,"","ERINEV")</f>
      </c>
      <c r="H62" s="200">
        <f aca="true" t="shared" si="1" ref="H62:H69">IF(RIGHT(B62,1)&lt;&gt;RIGHT(E62,1),"erinev","")</f>
      </c>
    </row>
    <row r="63" spans="1:8" ht="15">
      <c r="A63" s="201">
        <v>68</v>
      </c>
      <c r="B63" s="202" t="s">
        <v>477</v>
      </c>
      <c r="C63" s="202"/>
      <c r="D63" s="202"/>
      <c r="E63" s="201" t="s">
        <v>415</v>
      </c>
      <c r="F63" s="203" t="s">
        <v>747</v>
      </c>
      <c r="G63" s="200">
        <f>IF(VLOOKUP(A63,Startlist!B:C,2,FALSE)=E63,"","ERINEV")</f>
      </c>
      <c r="H63" s="200">
        <f t="shared" si="1"/>
      </c>
    </row>
    <row r="64" spans="1:8" ht="15">
      <c r="A64" s="201">
        <v>69</v>
      </c>
      <c r="B64" s="202" t="s">
        <v>476</v>
      </c>
      <c r="C64" s="202"/>
      <c r="D64" s="202"/>
      <c r="E64" s="201" t="s">
        <v>413</v>
      </c>
      <c r="F64" s="203" t="s">
        <v>440</v>
      </c>
      <c r="G64" s="200">
        <f>IF(VLOOKUP(A64,Startlist!B:C,2,FALSE)=E64,"","ERINEV")</f>
      </c>
      <c r="H64" s="200">
        <f t="shared" si="1"/>
      </c>
    </row>
    <row r="65" spans="1:8" ht="15">
      <c r="A65" s="201">
        <v>70</v>
      </c>
      <c r="B65" s="202" t="s">
        <v>476</v>
      </c>
      <c r="C65" s="202"/>
      <c r="D65" s="202"/>
      <c r="E65" s="201" t="s">
        <v>413</v>
      </c>
      <c r="F65" s="203" t="s">
        <v>453</v>
      </c>
      <c r="G65" s="200">
        <f>IF(VLOOKUP(A65,Startlist!B:C,2,FALSE)=E65,"","ERINEV")</f>
      </c>
      <c r="H65" s="200">
        <f t="shared" si="1"/>
      </c>
    </row>
    <row r="66" spans="1:8" ht="15">
      <c r="A66" s="201">
        <v>71</v>
      </c>
      <c r="B66" s="202" t="s">
        <v>477</v>
      </c>
      <c r="C66" s="202"/>
      <c r="D66" s="202"/>
      <c r="E66" s="201" t="s">
        <v>415</v>
      </c>
      <c r="F66" s="203" t="s">
        <v>750</v>
      </c>
      <c r="G66" s="200">
        <f>IF(VLOOKUP(A66,Startlist!B:C,2,FALSE)=E66,"","ERINEV")</f>
      </c>
      <c r="H66" s="200">
        <f t="shared" si="1"/>
      </c>
    </row>
    <row r="67" spans="1:8" ht="15">
      <c r="A67" s="201">
        <v>72</v>
      </c>
      <c r="B67" s="202" t="s">
        <v>476</v>
      </c>
      <c r="C67" s="202"/>
      <c r="D67" s="202"/>
      <c r="E67" s="201" t="s">
        <v>413</v>
      </c>
      <c r="F67" s="203" t="s">
        <v>460</v>
      </c>
      <c r="G67" s="200">
        <f>IF(VLOOKUP(A67,Startlist!B:C,2,FALSE)=E67,"","ERINEV")</f>
      </c>
      <c r="H67" s="200">
        <f t="shared" si="1"/>
      </c>
    </row>
    <row r="68" spans="1:8" ht="15">
      <c r="A68" s="201">
        <v>73</v>
      </c>
      <c r="B68" s="202" t="s">
        <v>475</v>
      </c>
      <c r="C68" s="202"/>
      <c r="D68" s="202"/>
      <c r="E68" s="201" t="s">
        <v>379</v>
      </c>
      <c r="F68" s="203" t="s">
        <v>753</v>
      </c>
      <c r="G68" s="200">
        <f>IF(VLOOKUP(A68,Startlist!B:C,2,FALSE)=E68,"","ERINEV")</f>
      </c>
      <c r="H68" s="200">
        <f t="shared" si="1"/>
      </c>
    </row>
    <row r="69" spans="1:8" ht="15">
      <c r="A69" s="201">
        <v>74</v>
      </c>
      <c r="B69" s="202" t="s">
        <v>477</v>
      </c>
      <c r="C69" s="202"/>
      <c r="D69" s="202"/>
      <c r="E69" s="201" t="s">
        <v>415</v>
      </c>
      <c r="F69" s="203" t="s">
        <v>450</v>
      </c>
      <c r="G69" s="200">
        <f>IF(VLOOKUP(A69,Startlist!B:C,2,FALSE)=E69,"","ERINEV")</f>
      </c>
      <c r="H69" s="200">
        <f t="shared" si="1"/>
      </c>
    </row>
    <row r="70" spans="1:8" ht="15">
      <c r="A70" s="201">
        <v>75</v>
      </c>
      <c r="B70" s="202" t="s">
        <v>476</v>
      </c>
      <c r="C70" s="202" t="s">
        <v>821</v>
      </c>
      <c r="D70" s="202"/>
      <c r="E70" s="201" t="s">
        <v>413</v>
      </c>
      <c r="F70" s="203" t="s">
        <v>758</v>
      </c>
      <c r="G70" s="200">
        <f>IF(VLOOKUP(A70,Startlist!B:C,2,FALSE)=E70,"","ERINEV")</f>
      </c>
      <c r="H70" s="200">
        <f aca="true" t="shared" si="2" ref="H70:H91">IF(RIGHT(B70,1)&lt;&gt;RIGHT(E70,1),"erinev","")</f>
      </c>
    </row>
    <row r="71" spans="1:8" ht="15">
      <c r="A71" s="201">
        <v>76</v>
      </c>
      <c r="B71" s="202" t="s">
        <v>476</v>
      </c>
      <c r="C71" s="202" t="s">
        <v>821</v>
      </c>
      <c r="D71" s="202"/>
      <c r="E71" s="201" t="s">
        <v>413</v>
      </c>
      <c r="F71" s="203" t="s">
        <v>534</v>
      </c>
      <c r="G71" s="200">
        <f>IF(VLOOKUP(A71,Startlist!B:C,2,FALSE)=E71,"","ERINEV")</f>
      </c>
      <c r="H71" s="200">
        <f t="shared" si="2"/>
      </c>
    </row>
    <row r="72" spans="1:8" ht="15">
      <c r="A72" s="201">
        <v>78</v>
      </c>
      <c r="B72" s="202" t="s">
        <v>476</v>
      </c>
      <c r="C72" s="202"/>
      <c r="D72" s="202"/>
      <c r="E72" s="201" t="s">
        <v>413</v>
      </c>
      <c r="F72" s="203" t="s">
        <v>763</v>
      </c>
      <c r="G72" s="200">
        <f>IF(VLOOKUP(A72,Startlist!B:C,2,FALSE)=E72,"","ERINEV")</f>
      </c>
      <c r="H72" s="200">
        <f t="shared" si="2"/>
      </c>
    </row>
    <row r="73" spans="1:8" ht="15">
      <c r="A73" s="201">
        <v>79</v>
      </c>
      <c r="B73" s="202" t="s">
        <v>476</v>
      </c>
      <c r="C73" s="202"/>
      <c r="D73" s="202"/>
      <c r="E73" s="201" t="s">
        <v>413</v>
      </c>
      <c r="F73" s="203" t="s">
        <v>587</v>
      </c>
      <c r="G73" s="200">
        <f>IF(VLOOKUP(A73,Startlist!B:C,2,FALSE)=E73,"","ERINEV")</f>
      </c>
      <c r="H73" s="200">
        <f t="shared" si="2"/>
      </c>
    </row>
    <row r="74" spans="1:8" ht="15">
      <c r="A74" s="201">
        <v>80</v>
      </c>
      <c r="B74" s="202" t="s">
        <v>476</v>
      </c>
      <c r="C74" s="202"/>
      <c r="D74" s="202"/>
      <c r="E74" s="201" t="s">
        <v>413</v>
      </c>
      <c r="F74" s="203" t="s">
        <v>767</v>
      </c>
      <c r="G74" s="200">
        <f>IF(VLOOKUP(A74,Startlist!B:C,2,FALSE)=E74,"","ERINEV")</f>
      </c>
      <c r="H74" s="200">
        <f t="shared" si="2"/>
      </c>
    </row>
    <row r="75" spans="1:8" ht="15">
      <c r="A75" s="201">
        <v>81</v>
      </c>
      <c r="B75" s="202" t="s">
        <v>476</v>
      </c>
      <c r="C75" s="202"/>
      <c r="D75" s="202"/>
      <c r="E75" s="201" t="s">
        <v>413</v>
      </c>
      <c r="F75" s="203" t="s">
        <v>582</v>
      </c>
      <c r="G75" s="200">
        <f>IF(VLOOKUP(A75,Startlist!B:C,2,FALSE)=E75,"","ERINEV")</f>
      </c>
      <c r="H75" s="200">
        <f t="shared" si="2"/>
      </c>
    </row>
    <row r="76" spans="1:8" ht="15">
      <c r="A76" s="201">
        <v>82</v>
      </c>
      <c r="B76" s="202" t="s">
        <v>476</v>
      </c>
      <c r="C76" s="202"/>
      <c r="D76" s="202"/>
      <c r="E76" s="201" t="s">
        <v>413</v>
      </c>
      <c r="F76" s="203" t="s">
        <v>771</v>
      </c>
      <c r="G76" s="200">
        <f>IF(VLOOKUP(A76,Startlist!B:C,2,FALSE)=E76,"","ERINEV")</f>
      </c>
      <c r="H76" s="200">
        <f t="shared" si="2"/>
      </c>
    </row>
    <row r="77" spans="1:8" ht="15">
      <c r="A77" s="201">
        <v>83</v>
      </c>
      <c r="B77" s="202" t="s">
        <v>476</v>
      </c>
      <c r="C77" s="202"/>
      <c r="D77" s="202"/>
      <c r="E77" s="201" t="s">
        <v>413</v>
      </c>
      <c r="F77" s="203" t="s">
        <v>775</v>
      </c>
      <c r="G77" s="200">
        <f>IF(VLOOKUP(A77,Startlist!B:C,2,FALSE)=E77,"","ERINEV")</f>
      </c>
      <c r="H77" s="200">
        <f t="shared" si="2"/>
      </c>
    </row>
    <row r="78" spans="1:8" ht="15">
      <c r="A78" s="201">
        <v>84</v>
      </c>
      <c r="B78" s="202" t="s">
        <v>635</v>
      </c>
      <c r="C78" s="202"/>
      <c r="D78" s="202"/>
      <c r="E78" s="201" t="s">
        <v>594</v>
      </c>
      <c r="F78" s="203" t="s">
        <v>598</v>
      </c>
      <c r="G78" s="200">
        <f>IF(VLOOKUP(A78,Startlist!B:C,2,FALSE)=E78,"","ERINEV")</f>
      </c>
      <c r="H78" s="200">
        <f t="shared" si="2"/>
      </c>
    </row>
    <row r="79" spans="1:8" ht="15">
      <c r="A79" s="201">
        <v>85</v>
      </c>
      <c r="B79" s="202" t="s">
        <v>635</v>
      </c>
      <c r="C79" s="202"/>
      <c r="D79" s="202"/>
      <c r="E79" s="201" t="s">
        <v>594</v>
      </c>
      <c r="F79" s="203" t="s">
        <v>432</v>
      </c>
      <c r="G79" s="200">
        <f>IF(VLOOKUP(A79,Startlist!B:C,2,FALSE)=E79,"","ERINEV")</f>
      </c>
      <c r="H79" s="200">
        <f t="shared" si="2"/>
      </c>
    </row>
    <row r="80" spans="1:8" ht="15">
      <c r="A80" s="201">
        <v>86</v>
      </c>
      <c r="B80" s="202" t="s">
        <v>635</v>
      </c>
      <c r="C80" s="202"/>
      <c r="D80" s="202"/>
      <c r="E80" s="201" t="s">
        <v>594</v>
      </c>
      <c r="F80" s="203" t="s">
        <v>596</v>
      </c>
      <c r="G80" s="200">
        <f>IF(VLOOKUP(A80,Startlist!B:C,2,FALSE)=E80,"","ERINEV")</f>
      </c>
      <c r="H80" s="200">
        <f t="shared" si="2"/>
      </c>
    </row>
    <row r="81" spans="1:8" ht="15">
      <c r="A81" s="201">
        <v>88</v>
      </c>
      <c r="B81" s="202" t="s">
        <v>635</v>
      </c>
      <c r="C81" s="202"/>
      <c r="D81" s="202"/>
      <c r="E81" s="201" t="s">
        <v>594</v>
      </c>
      <c r="F81" s="203" t="s">
        <v>609</v>
      </c>
      <c r="G81" s="200">
        <f>IF(VLOOKUP(A81,Startlist!B:C,2,FALSE)=E81,"","ERINEV")</f>
      </c>
      <c r="H81" s="200">
        <f t="shared" si="2"/>
      </c>
    </row>
    <row r="82" spans="1:8" ht="15">
      <c r="A82" s="201">
        <v>89</v>
      </c>
      <c r="B82" s="202" t="s">
        <v>635</v>
      </c>
      <c r="C82" s="202"/>
      <c r="D82" s="202"/>
      <c r="E82" s="201" t="s">
        <v>594</v>
      </c>
      <c r="F82" s="203" t="s">
        <v>605</v>
      </c>
      <c r="G82" s="200">
        <f>IF(VLOOKUP(A82,Startlist!B:C,2,FALSE)=E82,"","ERINEV")</f>
      </c>
      <c r="H82" s="200">
        <f t="shared" si="2"/>
      </c>
    </row>
    <row r="83" spans="1:8" ht="15">
      <c r="A83" s="201">
        <v>90</v>
      </c>
      <c r="B83" s="202" t="s">
        <v>635</v>
      </c>
      <c r="C83" s="202"/>
      <c r="D83" s="202"/>
      <c r="E83" s="201" t="s">
        <v>594</v>
      </c>
      <c r="F83" s="203" t="s">
        <v>429</v>
      </c>
      <c r="G83" s="200">
        <f>IF(VLOOKUP(A83,Startlist!B:C,2,FALSE)=E83,"","ERINEV")</f>
      </c>
      <c r="H83" s="200">
        <f t="shared" si="2"/>
      </c>
    </row>
    <row r="84" spans="1:8" ht="15">
      <c r="A84" s="201">
        <v>91</v>
      </c>
      <c r="B84" s="202" t="s">
        <v>635</v>
      </c>
      <c r="C84" s="202"/>
      <c r="D84" s="202"/>
      <c r="E84" s="201" t="s">
        <v>594</v>
      </c>
      <c r="F84" s="203" t="s">
        <v>617</v>
      </c>
      <c r="G84" s="200">
        <f>IF(VLOOKUP(A84,Startlist!B:C,2,FALSE)=E84,"","ERINEV")</f>
      </c>
      <c r="H84" s="200">
        <f t="shared" si="2"/>
      </c>
    </row>
    <row r="85" spans="1:8" ht="15">
      <c r="A85" s="201">
        <v>92</v>
      </c>
      <c r="B85" s="202" t="s">
        <v>635</v>
      </c>
      <c r="C85" s="202"/>
      <c r="D85" s="202"/>
      <c r="E85" s="201" t="s">
        <v>594</v>
      </c>
      <c r="F85" s="203" t="s">
        <v>600</v>
      </c>
      <c r="G85" s="200">
        <f>IF(VLOOKUP(A85,Startlist!B:C,2,FALSE)=E85,"","ERINEV")</f>
      </c>
      <c r="H85" s="200">
        <f t="shared" si="2"/>
      </c>
    </row>
    <row r="86" spans="1:8" ht="15">
      <c r="A86" s="201">
        <v>93</v>
      </c>
      <c r="B86" s="202" t="s">
        <v>635</v>
      </c>
      <c r="C86" s="202"/>
      <c r="D86" s="202"/>
      <c r="E86" s="201" t="s">
        <v>594</v>
      </c>
      <c r="F86" s="203" t="s">
        <v>627</v>
      </c>
      <c r="G86" s="200">
        <f>IF(VLOOKUP(A86,Startlist!B:C,2,FALSE)=E86,"","ERINEV")</f>
      </c>
      <c r="H86" s="200">
        <f t="shared" si="2"/>
      </c>
    </row>
    <row r="87" spans="1:8" ht="15">
      <c r="A87" s="201">
        <v>94</v>
      </c>
      <c r="B87" s="202" t="s">
        <v>635</v>
      </c>
      <c r="C87" s="202"/>
      <c r="D87" s="202"/>
      <c r="E87" s="201" t="s">
        <v>594</v>
      </c>
      <c r="F87" s="203" t="s">
        <v>613</v>
      </c>
      <c r="G87" s="200">
        <f>IF(VLOOKUP(A87,Startlist!B:C,2,FALSE)=E87,"","ERINEV")</f>
      </c>
      <c r="H87" s="200">
        <f t="shared" si="2"/>
      </c>
    </row>
    <row r="88" spans="1:8" ht="15">
      <c r="A88" s="201">
        <v>95</v>
      </c>
      <c r="B88" s="202" t="s">
        <v>635</v>
      </c>
      <c r="C88" s="202"/>
      <c r="D88" s="202"/>
      <c r="E88" s="201" t="s">
        <v>594</v>
      </c>
      <c r="F88" s="203" t="s">
        <v>621</v>
      </c>
      <c r="G88" s="200">
        <f>IF(VLOOKUP(A88,Startlist!B:C,2,FALSE)=E88,"","ERINEV")</f>
      </c>
      <c r="H88" s="200">
        <f t="shared" si="2"/>
      </c>
    </row>
    <row r="89" spans="1:8" ht="15">
      <c r="A89" s="201">
        <v>96</v>
      </c>
      <c r="B89" s="202" t="s">
        <v>635</v>
      </c>
      <c r="C89" s="202"/>
      <c r="D89" s="202"/>
      <c r="E89" s="201" t="s">
        <v>594</v>
      </c>
      <c r="F89" s="203" t="s">
        <v>630</v>
      </c>
      <c r="G89" s="200">
        <f>IF(VLOOKUP(A89,Startlist!B:C,2,FALSE)=E89,"","ERINEV")</f>
      </c>
      <c r="H89" s="200">
        <f t="shared" si="2"/>
      </c>
    </row>
    <row r="90" spans="1:8" ht="15">
      <c r="A90" s="201">
        <v>97</v>
      </c>
      <c r="B90" s="202" t="s">
        <v>472</v>
      </c>
      <c r="C90" s="202"/>
      <c r="D90" s="202"/>
      <c r="E90" s="201" t="s">
        <v>335</v>
      </c>
      <c r="F90" s="203" t="s">
        <v>798</v>
      </c>
      <c r="G90" s="200">
        <f>IF(VLOOKUP(A90,Startlist!B:C,2,FALSE)=E90,"","ERINEV")</f>
      </c>
      <c r="H90" s="200">
        <f t="shared" si="2"/>
      </c>
    </row>
    <row r="91" spans="1:8" ht="15">
      <c r="A91" s="201">
        <v>98</v>
      </c>
      <c r="B91" s="202" t="s">
        <v>474</v>
      </c>
      <c r="C91" s="202"/>
      <c r="D91" s="202"/>
      <c r="E91" s="201" t="s">
        <v>359</v>
      </c>
      <c r="F91" s="203" t="s">
        <v>803</v>
      </c>
      <c r="G91" s="200">
        <f>IF(VLOOKUP(A91,Startlist!B:C,2,FALSE)=E91,"","ERINEV")</f>
      </c>
      <c r="H91" s="200">
        <f t="shared" si="2"/>
      </c>
    </row>
  </sheetData>
  <sheetProtection/>
  <autoFilter ref="A1:H9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421875" style="58" customWidth="1"/>
    <col min="2" max="2" width="5.140625" style="64" customWidth="1"/>
    <col min="3" max="3" width="8.421875" style="65" customWidth="1"/>
    <col min="4" max="4" width="21.421875" style="56" bestFit="1" customWidth="1"/>
    <col min="5" max="5" width="21.57421875" style="56" bestFit="1" customWidth="1"/>
    <col min="6" max="6" width="10.8515625" style="56" customWidth="1"/>
    <col min="7" max="7" width="34.421875" style="56" customWidth="1"/>
    <col min="8" max="8" width="24.140625" style="56" customWidth="1"/>
    <col min="9" max="16384" width="9.140625" style="56" customWidth="1"/>
  </cols>
  <sheetData>
    <row r="1" spans="1:9" ht="14.25" customHeight="1">
      <c r="A1" s="278" t="str">
        <f>Startlist!A1</f>
        <v>19. Lõuna-Eesti Ralli 2021</v>
      </c>
      <c r="B1" s="279"/>
      <c r="C1" s="279"/>
      <c r="D1" s="279"/>
      <c r="E1" s="279"/>
      <c r="F1" s="279"/>
      <c r="G1" s="279"/>
      <c r="H1" s="206" t="s">
        <v>807</v>
      </c>
      <c r="I1" s="247" t="s">
        <v>810</v>
      </c>
    </row>
    <row r="2" spans="1:9" ht="13.5" customHeight="1">
      <c r="A2" s="278" t="str">
        <f>Startlist!A2</f>
        <v>28.-29.august 2021</v>
      </c>
      <c r="B2" s="279"/>
      <c r="C2" s="279"/>
      <c r="D2" s="279"/>
      <c r="E2" s="279"/>
      <c r="F2" s="279"/>
      <c r="G2" s="279"/>
      <c r="H2" s="206" t="s">
        <v>481</v>
      </c>
      <c r="I2" s="247" t="s">
        <v>811</v>
      </c>
    </row>
    <row r="3" spans="1:9" ht="13.5" customHeight="1">
      <c r="A3" s="278" t="str">
        <f>Startlist!A3</f>
        <v>Võru</v>
      </c>
      <c r="B3" s="279"/>
      <c r="C3" s="279"/>
      <c r="D3" s="279"/>
      <c r="E3" s="279"/>
      <c r="F3" s="279"/>
      <c r="G3" s="279"/>
      <c r="H3" s="66" t="s">
        <v>333</v>
      </c>
      <c r="I3" s="247" t="s">
        <v>812</v>
      </c>
    </row>
    <row r="4" spans="1:9" ht="13.5" customHeight="1">
      <c r="A4" s="57"/>
      <c r="B4" s="53"/>
      <c r="C4" s="54"/>
      <c r="D4" s="55"/>
      <c r="E4" s="55"/>
      <c r="F4" s="55"/>
      <c r="G4" s="55"/>
      <c r="H4" s="206" t="s">
        <v>482</v>
      </c>
      <c r="I4" s="247" t="s">
        <v>813</v>
      </c>
    </row>
    <row r="5" spans="1:9" ht="13.5" customHeight="1">
      <c r="A5" s="55"/>
      <c r="B5" s="55"/>
      <c r="C5" s="55"/>
      <c r="D5" s="55"/>
      <c r="E5" s="55"/>
      <c r="F5" s="55"/>
      <c r="G5" s="55"/>
      <c r="H5" s="66" t="s">
        <v>312</v>
      </c>
      <c r="I5" s="247" t="s">
        <v>814</v>
      </c>
    </row>
    <row r="6" spans="1:9" ht="13.5" customHeight="1">
      <c r="A6" s="57"/>
      <c r="B6" s="67" t="s">
        <v>489</v>
      </c>
      <c r="C6" s="68"/>
      <c r="D6" s="69"/>
      <c r="E6" s="55"/>
      <c r="F6" s="55"/>
      <c r="G6" s="55"/>
      <c r="H6" s="66" t="s">
        <v>313</v>
      </c>
      <c r="I6" s="247" t="s">
        <v>809</v>
      </c>
    </row>
    <row r="7" spans="2:9" ht="12.75">
      <c r="B7" s="59" t="s">
        <v>275</v>
      </c>
      <c r="C7" s="60" t="s">
        <v>276</v>
      </c>
      <c r="D7" s="61" t="s">
        <v>277</v>
      </c>
      <c r="E7" s="62" t="s">
        <v>278</v>
      </c>
      <c r="F7" s="60"/>
      <c r="G7" s="61" t="s">
        <v>279</v>
      </c>
      <c r="H7" s="61" t="s">
        <v>280</v>
      </c>
      <c r="I7" s="63" t="s">
        <v>281</v>
      </c>
    </row>
    <row r="8" spans="1:11" ht="15" customHeight="1">
      <c r="A8" s="164" t="s">
        <v>315</v>
      </c>
      <c r="B8" s="73">
        <v>9</v>
      </c>
      <c r="C8" s="74" t="s">
        <v>359</v>
      </c>
      <c r="D8" s="75" t="s">
        <v>669</v>
      </c>
      <c r="E8" s="75" t="s">
        <v>670</v>
      </c>
      <c r="F8" s="74" t="s">
        <v>536</v>
      </c>
      <c r="G8" s="75" t="s">
        <v>671</v>
      </c>
      <c r="H8" s="75" t="s">
        <v>367</v>
      </c>
      <c r="I8" s="76" t="s">
        <v>1845</v>
      </c>
      <c r="J8" s="248"/>
      <c r="K8" s="268"/>
    </row>
    <row r="9" spans="1:11" ht="15.75" customHeight="1">
      <c r="A9" s="164" t="s">
        <v>316</v>
      </c>
      <c r="B9" s="73">
        <v>11</v>
      </c>
      <c r="C9" s="74" t="s">
        <v>334</v>
      </c>
      <c r="D9" s="75" t="s">
        <v>345</v>
      </c>
      <c r="E9" s="75" t="s">
        <v>346</v>
      </c>
      <c r="F9" s="74" t="s">
        <v>338</v>
      </c>
      <c r="G9" s="75" t="s">
        <v>336</v>
      </c>
      <c r="H9" s="75" t="s">
        <v>347</v>
      </c>
      <c r="I9" s="76" t="s">
        <v>1846</v>
      </c>
      <c r="J9" s="248"/>
      <c r="K9" s="268"/>
    </row>
    <row r="10" spans="1:11" ht="15" customHeight="1">
      <c r="A10" s="164" t="s">
        <v>317</v>
      </c>
      <c r="B10" s="73">
        <v>10</v>
      </c>
      <c r="C10" s="74" t="s">
        <v>359</v>
      </c>
      <c r="D10" s="75" t="s">
        <v>673</v>
      </c>
      <c r="E10" s="75" t="s">
        <v>674</v>
      </c>
      <c r="F10" s="74" t="s">
        <v>308</v>
      </c>
      <c r="G10" s="75" t="s">
        <v>369</v>
      </c>
      <c r="H10" s="75" t="s">
        <v>367</v>
      </c>
      <c r="I10" s="76" t="s">
        <v>1847</v>
      </c>
      <c r="J10" s="248"/>
      <c r="K10" s="268"/>
    </row>
    <row r="11" spans="1:11" ht="15" customHeight="1">
      <c r="A11" s="164" t="s">
        <v>318</v>
      </c>
      <c r="B11" s="73">
        <v>8</v>
      </c>
      <c r="C11" s="74" t="s">
        <v>359</v>
      </c>
      <c r="D11" s="75" t="s">
        <v>360</v>
      </c>
      <c r="E11" s="75" t="s">
        <v>361</v>
      </c>
      <c r="F11" s="74" t="s">
        <v>308</v>
      </c>
      <c r="G11" s="75" t="s">
        <v>362</v>
      </c>
      <c r="H11" s="75" t="s">
        <v>363</v>
      </c>
      <c r="I11" s="76" t="s">
        <v>1848</v>
      </c>
      <c r="J11" s="248"/>
      <c r="K11" s="268"/>
    </row>
    <row r="12" spans="1:11" ht="15" customHeight="1">
      <c r="A12" s="164" t="s">
        <v>319</v>
      </c>
      <c r="B12" s="73">
        <v>17</v>
      </c>
      <c r="C12" s="74" t="s">
        <v>335</v>
      </c>
      <c r="D12" s="75" t="s">
        <v>683</v>
      </c>
      <c r="E12" s="75" t="s">
        <v>684</v>
      </c>
      <c r="F12" s="74" t="s">
        <v>308</v>
      </c>
      <c r="G12" s="75" t="s">
        <v>685</v>
      </c>
      <c r="H12" s="75" t="s">
        <v>686</v>
      </c>
      <c r="I12" s="76" t="s">
        <v>1849</v>
      </c>
      <c r="J12" s="248"/>
      <c r="K12" s="268"/>
    </row>
    <row r="13" spans="1:11" ht="15" customHeight="1">
      <c r="A13" s="164" t="s">
        <v>320</v>
      </c>
      <c r="B13" s="73">
        <v>4</v>
      </c>
      <c r="C13" s="74" t="s">
        <v>335</v>
      </c>
      <c r="D13" s="75" t="s">
        <v>314</v>
      </c>
      <c r="E13" s="75" t="s">
        <v>661</v>
      </c>
      <c r="F13" s="74" t="s">
        <v>308</v>
      </c>
      <c r="G13" s="75" t="s">
        <v>311</v>
      </c>
      <c r="H13" s="75" t="s">
        <v>662</v>
      </c>
      <c r="I13" s="76" t="s">
        <v>1850</v>
      </c>
      <c r="J13" s="248"/>
      <c r="K13" s="268"/>
    </row>
    <row r="14" spans="1:11" ht="15" customHeight="1">
      <c r="A14" s="164" t="s">
        <v>321</v>
      </c>
      <c r="B14" s="73">
        <v>7</v>
      </c>
      <c r="C14" s="74" t="s">
        <v>335</v>
      </c>
      <c r="D14" s="75" t="s">
        <v>664</v>
      </c>
      <c r="E14" s="75" t="s">
        <v>665</v>
      </c>
      <c r="F14" s="74" t="s">
        <v>666</v>
      </c>
      <c r="G14" s="75" t="s">
        <v>667</v>
      </c>
      <c r="H14" s="75" t="s">
        <v>654</v>
      </c>
      <c r="I14" s="76" t="s">
        <v>1851</v>
      </c>
      <c r="J14" s="248"/>
      <c r="K14" s="268"/>
    </row>
    <row r="15" spans="1:11" ht="15" customHeight="1">
      <c r="A15" s="164" t="s">
        <v>322</v>
      </c>
      <c r="B15" s="73">
        <v>3</v>
      </c>
      <c r="C15" s="74" t="s">
        <v>335</v>
      </c>
      <c r="D15" s="75" t="s">
        <v>656</v>
      </c>
      <c r="E15" s="75" t="s">
        <v>657</v>
      </c>
      <c r="F15" s="74" t="s">
        <v>658</v>
      </c>
      <c r="G15" s="75" t="s">
        <v>309</v>
      </c>
      <c r="H15" s="75" t="s">
        <v>659</v>
      </c>
      <c r="I15" s="76" t="s">
        <v>1852</v>
      </c>
      <c r="J15" s="248"/>
      <c r="K15" s="268"/>
    </row>
    <row r="16" spans="1:11" ht="15" customHeight="1">
      <c r="A16" s="164" t="s">
        <v>323</v>
      </c>
      <c r="B16" s="73">
        <v>2</v>
      </c>
      <c r="C16" s="74" t="s">
        <v>335</v>
      </c>
      <c r="D16" s="75" t="s">
        <v>491</v>
      </c>
      <c r="E16" s="75" t="s">
        <v>405</v>
      </c>
      <c r="F16" s="74" t="s">
        <v>308</v>
      </c>
      <c r="G16" s="75" t="s">
        <v>330</v>
      </c>
      <c r="H16" s="75" t="s">
        <v>654</v>
      </c>
      <c r="I16" s="76" t="s">
        <v>1853</v>
      </c>
      <c r="J16" s="248"/>
      <c r="K16" s="268"/>
    </row>
    <row r="17" spans="1:11" ht="15" customHeight="1">
      <c r="A17" s="164" t="s">
        <v>324</v>
      </c>
      <c r="B17" s="73">
        <v>1</v>
      </c>
      <c r="C17" s="74" t="s">
        <v>334</v>
      </c>
      <c r="D17" s="75" t="s">
        <v>269</v>
      </c>
      <c r="E17" s="75" t="s">
        <v>641</v>
      </c>
      <c r="F17" s="74" t="s">
        <v>308</v>
      </c>
      <c r="G17" s="75" t="s">
        <v>311</v>
      </c>
      <c r="H17" s="75" t="s">
        <v>270</v>
      </c>
      <c r="I17" s="76" t="s">
        <v>1854</v>
      </c>
      <c r="J17" s="248"/>
      <c r="K17" s="268"/>
    </row>
    <row r="18" spans="1:11" ht="15" customHeight="1">
      <c r="A18" s="164" t="s">
        <v>325</v>
      </c>
      <c r="B18" s="73">
        <v>5</v>
      </c>
      <c r="C18" s="74" t="s">
        <v>335</v>
      </c>
      <c r="D18" s="75" t="s">
        <v>340</v>
      </c>
      <c r="E18" s="75" t="s">
        <v>478</v>
      </c>
      <c r="F18" s="74" t="s">
        <v>479</v>
      </c>
      <c r="G18" s="75" t="s">
        <v>341</v>
      </c>
      <c r="H18" s="75" t="s">
        <v>495</v>
      </c>
      <c r="I18" s="76" t="s">
        <v>1855</v>
      </c>
      <c r="J18" s="248"/>
      <c r="K18" s="248"/>
    </row>
    <row r="19" spans="1:11" ht="15" customHeight="1">
      <c r="A19" s="164" t="s">
        <v>326</v>
      </c>
      <c r="B19" s="73">
        <v>15</v>
      </c>
      <c r="C19" s="74" t="s">
        <v>359</v>
      </c>
      <c r="D19" s="75" t="s">
        <v>374</v>
      </c>
      <c r="E19" s="75" t="s">
        <v>642</v>
      </c>
      <c r="F19" s="74" t="s">
        <v>308</v>
      </c>
      <c r="G19" s="75" t="s">
        <v>362</v>
      </c>
      <c r="H19" s="75" t="s">
        <v>367</v>
      </c>
      <c r="I19" s="76" t="s">
        <v>1856</v>
      </c>
      <c r="J19" s="248"/>
      <c r="K19" s="248"/>
    </row>
    <row r="20" spans="1:11" ht="15" customHeight="1">
      <c r="A20" s="164" t="s">
        <v>327</v>
      </c>
      <c r="B20" s="73">
        <v>22</v>
      </c>
      <c r="C20" s="74" t="s">
        <v>359</v>
      </c>
      <c r="D20" s="75" t="s">
        <v>376</v>
      </c>
      <c r="E20" s="75" t="s">
        <v>377</v>
      </c>
      <c r="F20" s="74" t="s">
        <v>308</v>
      </c>
      <c r="G20" s="75" t="s">
        <v>369</v>
      </c>
      <c r="H20" s="75" t="s">
        <v>367</v>
      </c>
      <c r="I20" s="76" t="s">
        <v>1857</v>
      </c>
      <c r="J20" s="248"/>
      <c r="K20" s="248"/>
    </row>
    <row r="21" spans="1:11" ht="15" customHeight="1">
      <c r="A21" s="164" t="s">
        <v>328</v>
      </c>
      <c r="B21" s="73">
        <v>16</v>
      </c>
      <c r="C21" s="74" t="s">
        <v>359</v>
      </c>
      <c r="D21" s="75" t="s">
        <v>680</v>
      </c>
      <c r="E21" s="75" t="s">
        <v>681</v>
      </c>
      <c r="F21" s="74" t="s">
        <v>308</v>
      </c>
      <c r="G21" s="75" t="s">
        <v>309</v>
      </c>
      <c r="H21" s="75" t="s">
        <v>682</v>
      </c>
      <c r="I21" s="76" t="s">
        <v>1858</v>
      </c>
      <c r="J21" s="248"/>
      <c r="K21" s="248"/>
    </row>
    <row r="22" spans="1:11" ht="15" customHeight="1">
      <c r="A22" s="164" t="s">
        <v>339</v>
      </c>
      <c r="B22" s="73">
        <v>12</v>
      </c>
      <c r="C22" s="74" t="s">
        <v>359</v>
      </c>
      <c r="D22" s="75" t="s">
        <v>677</v>
      </c>
      <c r="E22" s="75" t="s">
        <v>678</v>
      </c>
      <c r="F22" s="74" t="s">
        <v>308</v>
      </c>
      <c r="G22" s="75" t="s">
        <v>337</v>
      </c>
      <c r="H22" s="75" t="s">
        <v>679</v>
      </c>
      <c r="I22" s="76" t="s">
        <v>1859</v>
      </c>
      <c r="J22" s="248"/>
      <c r="K22" s="248"/>
    </row>
    <row r="23" spans="1:11" ht="15" customHeight="1">
      <c r="A23" s="164" t="s">
        <v>342</v>
      </c>
      <c r="B23" s="73">
        <v>21</v>
      </c>
      <c r="C23" s="74" t="s">
        <v>359</v>
      </c>
      <c r="D23" s="75" t="s">
        <v>696</v>
      </c>
      <c r="E23" s="75" t="s">
        <v>822</v>
      </c>
      <c r="F23" s="74" t="s">
        <v>536</v>
      </c>
      <c r="G23" s="75" t="s">
        <v>362</v>
      </c>
      <c r="H23" s="75" t="s">
        <v>679</v>
      </c>
      <c r="I23" s="76" t="s">
        <v>1860</v>
      </c>
      <c r="J23" s="248"/>
      <c r="K23" s="248"/>
    </row>
    <row r="24" spans="1:11" ht="15" customHeight="1">
      <c r="A24" s="164" t="s">
        <v>343</v>
      </c>
      <c r="B24" s="73">
        <v>20</v>
      </c>
      <c r="C24" s="74" t="s">
        <v>335</v>
      </c>
      <c r="D24" s="75" t="s">
        <v>692</v>
      </c>
      <c r="E24" s="75" t="s">
        <v>693</v>
      </c>
      <c r="F24" s="74" t="s">
        <v>694</v>
      </c>
      <c r="G24" s="75" t="s">
        <v>695</v>
      </c>
      <c r="H24" s="75" t="s">
        <v>690</v>
      </c>
      <c r="I24" s="76" t="s">
        <v>1861</v>
      </c>
      <c r="J24" s="248"/>
      <c r="K24" s="248"/>
    </row>
    <row r="25" spans="1:11" ht="15" customHeight="1">
      <c r="A25" s="164" t="s">
        <v>344</v>
      </c>
      <c r="B25" s="73">
        <v>25</v>
      </c>
      <c r="C25" s="74" t="s">
        <v>349</v>
      </c>
      <c r="D25" s="75" t="s">
        <v>427</v>
      </c>
      <c r="E25" s="75" t="s">
        <v>506</v>
      </c>
      <c r="F25" s="74" t="s">
        <v>308</v>
      </c>
      <c r="G25" s="75" t="s">
        <v>417</v>
      </c>
      <c r="H25" s="75" t="s">
        <v>507</v>
      </c>
      <c r="I25" s="76" t="s">
        <v>1862</v>
      </c>
      <c r="J25" s="248"/>
      <c r="K25" s="248"/>
    </row>
    <row r="26" spans="1:11" ht="15" customHeight="1">
      <c r="A26" s="164" t="s">
        <v>348</v>
      </c>
      <c r="B26" s="73">
        <v>26</v>
      </c>
      <c r="C26" s="74" t="s">
        <v>349</v>
      </c>
      <c r="D26" s="75" t="s">
        <v>704</v>
      </c>
      <c r="E26" s="75" t="s">
        <v>705</v>
      </c>
      <c r="F26" s="74" t="s">
        <v>706</v>
      </c>
      <c r="G26" s="75" t="s">
        <v>823</v>
      </c>
      <c r="H26" s="75" t="s">
        <v>507</v>
      </c>
      <c r="I26" s="76" t="s">
        <v>1863</v>
      </c>
      <c r="J26" s="248"/>
      <c r="K26" s="248"/>
    </row>
    <row r="27" spans="1:11" ht="15" customHeight="1">
      <c r="A27" s="164" t="s">
        <v>352</v>
      </c>
      <c r="B27" s="73">
        <v>28</v>
      </c>
      <c r="C27" s="74" t="s">
        <v>349</v>
      </c>
      <c r="D27" s="75" t="s">
        <v>707</v>
      </c>
      <c r="E27" s="75" t="s">
        <v>828</v>
      </c>
      <c r="F27" s="74" t="s">
        <v>708</v>
      </c>
      <c r="G27" s="75" t="s">
        <v>824</v>
      </c>
      <c r="H27" s="75" t="s">
        <v>709</v>
      </c>
      <c r="I27" s="76" t="s">
        <v>1864</v>
      </c>
      <c r="J27" s="248"/>
      <c r="K27" s="248"/>
    </row>
    <row r="28" spans="1:11" ht="15" customHeight="1">
      <c r="A28" s="164" t="s">
        <v>355</v>
      </c>
      <c r="B28" s="73">
        <v>29</v>
      </c>
      <c r="C28" s="74" t="s">
        <v>349</v>
      </c>
      <c r="D28" s="75" t="s">
        <v>711</v>
      </c>
      <c r="E28" s="75" t="s">
        <v>712</v>
      </c>
      <c r="F28" s="74" t="s">
        <v>713</v>
      </c>
      <c r="G28" s="75" t="s">
        <v>714</v>
      </c>
      <c r="H28" s="75" t="s">
        <v>715</v>
      </c>
      <c r="I28" s="76" t="s">
        <v>1865</v>
      </c>
      <c r="J28" s="248"/>
      <c r="K28" s="248"/>
    </row>
    <row r="29" spans="1:11" ht="15" customHeight="1">
      <c r="A29" s="164" t="s">
        <v>356</v>
      </c>
      <c r="B29" s="73">
        <v>30</v>
      </c>
      <c r="C29" s="74" t="s">
        <v>349</v>
      </c>
      <c r="D29" s="75" t="s">
        <v>353</v>
      </c>
      <c r="E29" s="75" t="s">
        <v>354</v>
      </c>
      <c r="F29" s="74" t="s">
        <v>308</v>
      </c>
      <c r="G29" s="75" t="s">
        <v>309</v>
      </c>
      <c r="H29" s="75" t="s">
        <v>351</v>
      </c>
      <c r="I29" s="76" t="s">
        <v>1866</v>
      </c>
      <c r="J29" s="248"/>
      <c r="K29" s="248"/>
    </row>
    <row r="30" spans="1:11" ht="15" customHeight="1">
      <c r="A30" s="164" t="s">
        <v>358</v>
      </c>
      <c r="B30" s="73">
        <v>31</v>
      </c>
      <c r="C30" s="74" t="s">
        <v>349</v>
      </c>
      <c r="D30" s="75" t="s">
        <v>1940</v>
      </c>
      <c r="E30" s="75" t="s">
        <v>331</v>
      </c>
      <c r="F30" s="74" t="s">
        <v>308</v>
      </c>
      <c r="G30" s="75" t="s">
        <v>332</v>
      </c>
      <c r="H30" s="75" t="s">
        <v>351</v>
      </c>
      <c r="I30" s="76" t="s">
        <v>1867</v>
      </c>
      <c r="J30" s="248"/>
      <c r="K30" s="248"/>
    </row>
    <row r="31" spans="1:11" ht="15" customHeight="1">
      <c r="A31" s="164" t="s">
        <v>364</v>
      </c>
      <c r="B31" s="73">
        <v>32</v>
      </c>
      <c r="C31" s="74" t="s">
        <v>349</v>
      </c>
      <c r="D31" s="75" t="s">
        <v>717</v>
      </c>
      <c r="E31" s="75" t="s">
        <v>718</v>
      </c>
      <c r="F31" s="74" t="s">
        <v>338</v>
      </c>
      <c r="G31" s="75" t="s">
        <v>719</v>
      </c>
      <c r="H31" s="75" t="s">
        <v>720</v>
      </c>
      <c r="I31" s="76" t="s">
        <v>1868</v>
      </c>
      <c r="J31" s="248"/>
      <c r="K31" s="248"/>
    </row>
    <row r="32" spans="1:11" ht="15" customHeight="1">
      <c r="A32" s="164" t="s">
        <v>365</v>
      </c>
      <c r="B32" s="73">
        <v>33</v>
      </c>
      <c r="C32" s="74" t="s">
        <v>349</v>
      </c>
      <c r="D32" s="75" t="s">
        <v>310</v>
      </c>
      <c r="E32" s="75" t="s">
        <v>357</v>
      </c>
      <c r="F32" s="74" t="s">
        <v>308</v>
      </c>
      <c r="G32" s="75" t="s">
        <v>311</v>
      </c>
      <c r="H32" s="75" t="s">
        <v>351</v>
      </c>
      <c r="I32" s="76" t="s">
        <v>1869</v>
      </c>
      <c r="J32" s="248"/>
      <c r="K32" s="248"/>
    </row>
    <row r="33" spans="1:11" ht="15" customHeight="1">
      <c r="A33" s="164" t="s">
        <v>366</v>
      </c>
      <c r="B33" s="73">
        <v>34</v>
      </c>
      <c r="C33" s="74" t="s">
        <v>379</v>
      </c>
      <c r="D33" s="75" t="s">
        <v>404</v>
      </c>
      <c r="E33" s="75" t="s">
        <v>525</v>
      </c>
      <c r="F33" s="74" t="s">
        <v>308</v>
      </c>
      <c r="G33" s="75" t="s">
        <v>336</v>
      </c>
      <c r="H33" s="75" t="s">
        <v>382</v>
      </c>
      <c r="I33" s="76" t="s">
        <v>1870</v>
      </c>
      <c r="J33" s="248"/>
      <c r="K33" s="248"/>
    </row>
    <row r="34" spans="1:11" ht="15" customHeight="1">
      <c r="A34" s="164" t="s">
        <v>368</v>
      </c>
      <c r="B34" s="73">
        <v>35</v>
      </c>
      <c r="C34" s="249" t="s">
        <v>379</v>
      </c>
      <c r="D34" s="75" t="s">
        <v>392</v>
      </c>
      <c r="E34" s="75" t="s">
        <v>393</v>
      </c>
      <c r="F34" s="74" t="s">
        <v>308</v>
      </c>
      <c r="G34" s="75" t="s">
        <v>394</v>
      </c>
      <c r="H34" s="75" t="s">
        <v>382</v>
      </c>
      <c r="I34" s="76" t="s">
        <v>1871</v>
      </c>
      <c r="J34" s="248"/>
      <c r="K34" s="248"/>
    </row>
    <row r="35" spans="1:11" ht="15" customHeight="1">
      <c r="A35" s="164" t="s">
        <v>370</v>
      </c>
      <c r="B35" s="73">
        <v>43</v>
      </c>
      <c r="C35" s="249" t="s">
        <v>334</v>
      </c>
      <c r="D35" s="75" t="s">
        <v>724</v>
      </c>
      <c r="E35" s="75" t="s">
        <v>725</v>
      </c>
      <c r="F35" s="74" t="s">
        <v>479</v>
      </c>
      <c r="G35" s="75" t="s">
        <v>726</v>
      </c>
      <c r="H35" s="75" t="s">
        <v>347</v>
      </c>
      <c r="I35" s="76" t="s">
        <v>1872</v>
      </c>
      <c r="J35" s="248"/>
      <c r="K35" s="248"/>
    </row>
    <row r="36" spans="1:11" ht="15" customHeight="1">
      <c r="A36" s="164" t="s">
        <v>371</v>
      </c>
      <c r="B36" s="73">
        <v>23</v>
      </c>
      <c r="C36" s="74" t="s">
        <v>359</v>
      </c>
      <c r="D36" s="75" t="s">
        <v>697</v>
      </c>
      <c r="E36" s="75" t="s">
        <v>698</v>
      </c>
      <c r="F36" s="74" t="s">
        <v>308</v>
      </c>
      <c r="G36" s="75" t="s">
        <v>699</v>
      </c>
      <c r="H36" s="75" t="s">
        <v>700</v>
      </c>
      <c r="I36" s="76" t="s">
        <v>1873</v>
      </c>
      <c r="J36" s="248"/>
      <c r="K36" s="248"/>
    </row>
    <row r="37" spans="1:11" ht="15" customHeight="1">
      <c r="A37" s="164" t="s">
        <v>372</v>
      </c>
      <c r="B37" s="73">
        <v>37</v>
      </c>
      <c r="C37" s="249" t="s">
        <v>379</v>
      </c>
      <c r="D37" s="75" t="s">
        <v>384</v>
      </c>
      <c r="E37" s="75" t="s">
        <v>385</v>
      </c>
      <c r="F37" s="74" t="s">
        <v>308</v>
      </c>
      <c r="G37" s="75" t="s">
        <v>381</v>
      </c>
      <c r="H37" s="75" t="s">
        <v>386</v>
      </c>
      <c r="I37" s="76" t="s">
        <v>1874</v>
      </c>
      <c r="J37" s="248"/>
      <c r="K37" s="248"/>
    </row>
    <row r="38" spans="1:11" ht="15" customHeight="1">
      <c r="A38" s="164" t="s">
        <v>373</v>
      </c>
      <c r="B38" s="73">
        <v>38</v>
      </c>
      <c r="C38" s="249" t="s">
        <v>379</v>
      </c>
      <c r="D38" s="75" t="s">
        <v>388</v>
      </c>
      <c r="E38" s="75" t="s">
        <v>389</v>
      </c>
      <c r="F38" s="74" t="s">
        <v>308</v>
      </c>
      <c r="G38" s="75" t="s">
        <v>390</v>
      </c>
      <c r="H38" s="75" t="s">
        <v>382</v>
      </c>
      <c r="I38" s="76" t="s">
        <v>1875</v>
      </c>
      <c r="J38" s="248"/>
      <c r="K38" s="248"/>
    </row>
    <row r="39" spans="1:11" ht="15" customHeight="1">
      <c r="A39" s="164" t="s">
        <v>375</v>
      </c>
      <c r="B39" s="73">
        <v>18</v>
      </c>
      <c r="C39" s="74" t="s">
        <v>335</v>
      </c>
      <c r="D39" s="75" t="s">
        <v>687</v>
      </c>
      <c r="E39" s="75" t="s">
        <v>688</v>
      </c>
      <c r="F39" s="74" t="s">
        <v>338</v>
      </c>
      <c r="G39" s="75" t="s">
        <v>689</v>
      </c>
      <c r="H39" s="75" t="s">
        <v>690</v>
      </c>
      <c r="I39" s="76" t="s">
        <v>1876</v>
      </c>
      <c r="J39" s="248"/>
      <c r="K39" s="248"/>
    </row>
    <row r="40" spans="1:11" ht="15" customHeight="1">
      <c r="A40" s="164" t="s">
        <v>378</v>
      </c>
      <c r="B40" s="73">
        <v>24</v>
      </c>
      <c r="C40" s="74" t="s">
        <v>359</v>
      </c>
      <c r="D40" s="75" t="s">
        <v>701</v>
      </c>
      <c r="E40" s="75" t="s">
        <v>702</v>
      </c>
      <c r="F40" s="74" t="s">
        <v>536</v>
      </c>
      <c r="G40" s="75" t="s">
        <v>827</v>
      </c>
      <c r="H40" s="75" t="s">
        <v>703</v>
      </c>
      <c r="I40" s="76" t="s">
        <v>1877</v>
      </c>
      <c r="J40" s="248"/>
      <c r="K40" s="248"/>
    </row>
    <row r="41" spans="1:11" ht="15" customHeight="1">
      <c r="A41" s="164" t="s">
        <v>383</v>
      </c>
      <c r="B41" s="73">
        <v>44</v>
      </c>
      <c r="C41" s="74" t="s">
        <v>413</v>
      </c>
      <c r="D41" s="75" t="s">
        <v>511</v>
      </c>
      <c r="E41" s="75" t="s">
        <v>512</v>
      </c>
      <c r="F41" s="74" t="s">
        <v>308</v>
      </c>
      <c r="G41" s="75" t="s">
        <v>394</v>
      </c>
      <c r="H41" s="75" t="s">
        <v>513</v>
      </c>
      <c r="I41" s="76" t="s">
        <v>1878</v>
      </c>
      <c r="J41" s="248"/>
      <c r="K41" s="248"/>
    </row>
    <row r="42" spans="1:11" ht="15" customHeight="1">
      <c r="A42" s="164" t="s">
        <v>387</v>
      </c>
      <c r="B42" s="73">
        <v>98</v>
      </c>
      <c r="C42" s="74" t="s">
        <v>359</v>
      </c>
      <c r="D42" s="75" t="s">
        <v>803</v>
      </c>
      <c r="E42" s="75" t="s">
        <v>804</v>
      </c>
      <c r="F42" s="74" t="s">
        <v>308</v>
      </c>
      <c r="G42" s="75" t="s">
        <v>309</v>
      </c>
      <c r="H42" s="75" t="s">
        <v>682</v>
      </c>
      <c r="I42" s="76" t="s">
        <v>1879</v>
      </c>
      <c r="J42" s="248"/>
      <c r="K42" s="248"/>
    </row>
    <row r="43" spans="1:11" ht="15" customHeight="1">
      <c r="A43" s="164" t="s">
        <v>391</v>
      </c>
      <c r="B43" s="73">
        <v>58</v>
      </c>
      <c r="C43" s="74" t="s">
        <v>413</v>
      </c>
      <c r="D43" s="75" t="s">
        <v>420</v>
      </c>
      <c r="E43" s="75" t="s">
        <v>531</v>
      </c>
      <c r="F43" s="74" t="s">
        <v>308</v>
      </c>
      <c r="G43" s="75" t="s">
        <v>411</v>
      </c>
      <c r="H43" s="75" t="s">
        <v>421</v>
      </c>
      <c r="I43" s="76" t="s">
        <v>1880</v>
      </c>
      <c r="J43" s="248"/>
      <c r="K43" s="248"/>
    </row>
    <row r="44" spans="1:11" ht="15" customHeight="1">
      <c r="A44" s="164" t="s">
        <v>395</v>
      </c>
      <c r="B44" s="73">
        <v>42</v>
      </c>
      <c r="C44" s="74" t="s">
        <v>359</v>
      </c>
      <c r="D44" s="75" t="s">
        <v>546</v>
      </c>
      <c r="E44" s="75" t="s">
        <v>547</v>
      </c>
      <c r="F44" s="74" t="s">
        <v>308</v>
      </c>
      <c r="G44" s="75" t="s">
        <v>417</v>
      </c>
      <c r="H44" s="75" t="s">
        <v>367</v>
      </c>
      <c r="I44" s="76" t="s">
        <v>1881</v>
      </c>
      <c r="J44" s="248"/>
      <c r="K44" s="248"/>
    </row>
    <row r="45" spans="1:11" ht="15" customHeight="1">
      <c r="A45" s="164" t="s">
        <v>396</v>
      </c>
      <c r="B45" s="73">
        <v>59</v>
      </c>
      <c r="C45" s="74" t="s">
        <v>415</v>
      </c>
      <c r="D45" s="75" t="s">
        <v>416</v>
      </c>
      <c r="E45" s="75" t="s">
        <v>644</v>
      </c>
      <c r="F45" s="74" t="s">
        <v>308</v>
      </c>
      <c r="G45" s="75" t="s">
        <v>417</v>
      </c>
      <c r="H45" s="75" t="s">
        <v>418</v>
      </c>
      <c r="I45" s="76" t="s">
        <v>1882</v>
      </c>
      <c r="J45" s="248"/>
      <c r="K45" s="248"/>
    </row>
    <row r="46" spans="1:11" ht="15" customHeight="1">
      <c r="A46" s="164" t="s">
        <v>398</v>
      </c>
      <c r="B46" s="73">
        <v>47</v>
      </c>
      <c r="C46" s="74" t="s">
        <v>379</v>
      </c>
      <c r="D46" s="75" t="s">
        <v>517</v>
      </c>
      <c r="E46" s="75" t="s">
        <v>518</v>
      </c>
      <c r="F46" s="74" t="s">
        <v>308</v>
      </c>
      <c r="G46" s="75" t="s">
        <v>519</v>
      </c>
      <c r="H46" s="75" t="s">
        <v>520</v>
      </c>
      <c r="I46" s="76" t="s">
        <v>1883</v>
      </c>
      <c r="J46" s="248"/>
      <c r="K46" s="248"/>
    </row>
    <row r="47" spans="1:11" ht="15" customHeight="1">
      <c r="A47" s="164" t="s">
        <v>399</v>
      </c>
      <c r="B47" s="73">
        <v>40</v>
      </c>
      <c r="C47" s="74" t="s">
        <v>379</v>
      </c>
      <c r="D47" s="75" t="s">
        <v>723</v>
      </c>
      <c r="E47" s="75" t="s">
        <v>825</v>
      </c>
      <c r="F47" s="74" t="s">
        <v>308</v>
      </c>
      <c r="G47" s="75" t="s">
        <v>417</v>
      </c>
      <c r="H47" s="75" t="s">
        <v>382</v>
      </c>
      <c r="I47" s="76" t="s">
        <v>1884</v>
      </c>
      <c r="J47" s="248"/>
      <c r="K47" s="248"/>
    </row>
    <row r="48" spans="1:11" ht="15" customHeight="1">
      <c r="A48" s="164" t="s">
        <v>403</v>
      </c>
      <c r="B48" s="73">
        <v>52</v>
      </c>
      <c r="C48" s="74" t="s">
        <v>359</v>
      </c>
      <c r="D48" s="75" t="s">
        <v>527</v>
      </c>
      <c r="E48" s="75" t="s">
        <v>528</v>
      </c>
      <c r="F48" s="74" t="s">
        <v>308</v>
      </c>
      <c r="G48" s="75" t="s">
        <v>394</v>
      </c>
      <c r="H48" s="75" t="s">
        <v>397</v>
      </c>
      <c r="I48" s="76" t="s">
        <v>1885</v>
      </c>
      <c r="J48" s="248"/>
      <c r="K48" s="248"/>
    </row>
    <row r="49" spans="1:11" ht="15" customHeight="1">
      <c r="A49" s="164" t="s">
        <v>406</v>
      </c>
      <c r="B49" s="73">
        <v>41</v>
      </c>
      <c r="C49" s="74" t="s">
        <v>359</v>
      </c>
      <c r="D49" s="75" t="s">
        <v>400</v>
      </c>
      <c r="E49" s="75" t="s">
        <v>401</v>
      </c>
      <c r="F49" s="74" t="s">
        <v>308</v>
      </c>
      <c r="G49" s="75" t="s">
        <v>402</v>
      </c>
      <c r="H49" s="75" t="s">
        <v>691</v>
      </c>
      <c r="I49" s="76" t="s">
        <v>1886</v>
      </c>
      <c r="J49" s="248"/>
      <c r="K49" s="248"/>
    </row>
    <row r="50" spans="1:11" ht="15" customHeight="1">
      <c r="A50" s="164" t="s">
        <v>408</v>
      </c>
      <c r="B50" s="73">
        <v>97</v>
      </c>
      <c r="C50" s="74" t="s">
        <v>335</v>
      </c>
      <c r="D50" s="75" t="s">
        <v>798</v>
      </c>
      <c r="E50" s="75" t="s">
        <v>799</v>
      </c>
      <c r="F50" s="74" t="s">
        <v>800</v>
      </c>
      <c r="G50" s="75" t="s">
        <v>801</v>
      </c>
      <c r="H50" s="75" t="s">
        <v>802</v>
      </c>
      <c r="I50" s="76" t="s">
        <v>1887</v>
      </c>
      <c r="J50" s="248"/>
      <c r="K50" s="248"/>
    </row>
    <row r="51" spans="1:11" ht="15" customHeight="1">
      <c r="A51" s="164" t="s">
        <v>410</v>
      </c>
      <c r="B51" s="73">
        <v>72</v>
      </c>
      <c r="C51" s="74" t="s">
        <v>413</v>
      </c>
      <c r="D51" s="75" t="s">
        <v>460</v>
      </c>
      <c r="E51" s="75" t="s">
        <v>461</v>
      </c>
      <c r="F51" s="74" t="s">
        <v>308</v>
      </c>
      <c r="G51" s="75" t="s">
        <v>362</v>
      </c>
      <c r="H51" s="75" t="s">
        <v>462</v>
      </c>
      <c r="I51" s="76" t="s">
        <v>1888</v>
      </c>
      <c r="J51" s="248"/>
      <c r="K51" s="248"/>
    </row>
    <row r="52" spans="1:11" ht="15" customHeight="1">
      <c r="A52" s="164" t="s">
        <v>412</v>
      </c>
      <c r="B52" s="73">
        <v>36</v>
      </c>
      <c r="C52" s="74" t="s">
        <v>379</v>
      </c>
      <c r="D52" s="75" t="s">
        <v>380</v>
      </c>
      <c r="E52" s="75" t="s">
        <v>643</v>
      </c>
      <c r="F52" s="74" t="s">
        <v>308</v>
      </c>
      <c r="G52" s="75" t="s">
        <v>381</v>
      </c>
      <c r="H52" s="75" t="s">
        <v>382</v>
      </c>
      <c r="I52" s="76" t="s">
        <v>1889</v>
      </c>
      <c r="J52" s="248"/>
      <c r="K52" s="248"/>
    </row>
    <row r="53" spans="1:11" ht="15" customHeight="1">
      <c r="A53" s="164" t="s">
        <v>414</v>
      </c>
      <c r="B53" s="73">
        <v>45</v>
      </c>
      <c r="C53" s="74" t="s">
        <v>415</v>
      </c>
      <c r="D53" s="75" t="s">
        <v>456</v>
      </c>
      <c r="E53" s="75" t="s">
        <v>457</v>
      </c>
      <c r="F53" s="74" t="s">
        <v>308</v>
      </c>
      <c r="G53" s="75" t="s">
        <v>332</v>
      </c>
      <c r="H53" s="75" t="s">
        <v>458</v>
      </c>
      <c r="I53" s="76" t="s">
        <v>1890</v>
      </c>
      <c r="J53" s="248"/>
      <c r="K53" s="248"/>
    </row>
    <row r="54" spans="1:11" ht="15" customHeight="1">
      <c r="A54" s="164" t="s">
        <v>419</v>
      </c>
      <c r="B54" s="73">
        <v>51</v>
      </c>
      <c r="C54" s="74" t="s">
        <v>379</v>
      </c>
      <c r="D54" s="75" t="s">
        <v>553</v>
      </c>
      <c r="E54" s="75" t="s">
        <v>554</v>
      </c>
      <c r="F54" s="74" t="s">
        <v>308</v>
      </c>
      <c r="G54" s="75" t="s">
        <v>390</v>
      </c>
      <c r="H54" s="75" t="s">
        <v>555</v>
      </c>
      <c r="I54" s="76" t="s">
        <v>1891</v>
      </c>
      <c r="J54" s="248"/>
      <c r="K54" s="248"/>
    </row>
    <row r="55" spans="1:11" ht="15" customHeight="1">
      <c r="A55" s="164" t="s">
        <v>422</v>
      </c>
      <c r="B55" s="73">
        <v>67</v>
      </c>
      <c r="C55" s="74" t="s">
        <v>413</v>
      </c>
      <c r="D55" s="75" t="s">
        <v>744</v>
      </c>
      <c r="E55" s="75" t="s">
        <v>745</v>
      </c>
      <c r="F55" s="74" t="s">
        <v>536</v>
      </c>
      <c r="G55" s="75" t="s">
        <v>746</v>
      </c>
      <c r="H55" s="75" t="s">
        <v>551</v>
      </c>
      <c r="I55" s="76" t="s">
        <v>1892</v>
      </c>
      <c r="J55" s="248"/>
      <c r="K55" s="248"/>
    </row>
    <row r="56" spans="1:11" ht="15" customHeight="1">
      <c r="A56" s="164" t="s">
        <v>423</v>
      </c>
      <c r="B56" s="73">
        <v>53</v>
      </c>
      <c r="C56" s="74" t="s">
        <v>415</v>
      </c>
      <c r="D56" s="75" t="s">
        <v>522</v>
      </c>
      <c r="E56" s="75" t="s">
        <v>523</v>
      </c>
      <c r="F56" s="74" t="s">
        <v>308</v>
      </c>
      <c r="G56" s="75" t="s">
        <v>519</v>
      </c>
      <c r="H56" s="75" t="s">
        <v>443</v>
      </c>
      <c r="I56" s="76" t="s">
        <v>1893</v>
      </c>
      <c r="J56" s="248"/>
      <c r="K56" s="248"/>
    </row>
    <row r="57" spans="1:11" ht="15" customHeight="1">
      <c r="A57" s="164" t="s">
        <v>426</v>
      </c>
      <c r="B57" s="73">
        <v>78</v>
      </c>
      <c r="C57" s="74" t="s">
        <v>413</v>
      </c>
      <c r="D57" s="75" t="s">
        <v>763</v>
      </c>
      <c r="E57" s="75" t="s">
        <v>764</v>
      </c>
      <c r="F57" s="74" t="s">
        <v>308</v>
      </c>
      <c r="G57" s="75" t="s">
        <v>336</v>
      </c>
      <c r="H57" s="75" t="s">
        <v>437</v>
      </c>
      <c r="I57" s="76" t="s">
        <v>1894</v>
      </c>
      <c r="J57" s="248"/>
      <c r="K57" s="248"/>
    </row>
    <row r="58" spans="1:11" ht="15" customHeight="1">
      <c r="A58" s="164" t="s">
        <v>428</v>
      </c>
      <c r="B58" s="73">
        <v>56</v>
      </c>
      <c r="C58" s="74" t="s">
        <v>415</v>
      </c>
      <c r="D58" s="75" t="s">
        <v>591</v>
      </c>
      <c r="E58" s="75" t="s">
        <v>592</v>
      </c>
      <c r="F58" s="74" t="s">
        <v>308</v>
      </c>
      <c r="G58" s="75" t="s">
        <v>411</v>
      </c>
      <c r="H58" s="75" t="s">
        <v>407</v>
      </c>
      <c r="I58" s="76" t="s">
        <v>1895</v>
      </c>
      <c r="J58" s="248"/>
      <c r="K58" s="248"/>
    </row>
    <row r="59" spans="1:11" ht="15" customHeight="1">
      <c r="A59" s="164" t="s">
        <v>431</v>
      </c>
      <c r="B59" s="73">
        <v>39</v>
      </c>
      <c r="C59" s="74" t="s">
        <v>379</v>
      </c>
      <c r="D59" s="75" t="s">
        <v>721</v>
      </c>
      <c r="E59" s="75" t="s">
        <v>722</v>
      </c>
      <c r="F59" s="74" t="s">
        <v>308</v>
      </c>
      <c r="G59" s="75" t="s">
        <v>417</v>
      </c>
      <c r="H59" s="75" t="s">
        <v>382</v>
      </c>
      <c r="I59" s="76" t="s">
        <v>1896</v>
      </c>
      <c r="J59" s="248"/>
      <c r="K59" s="248"/>
    </row>
    <row r="60" spans="1:11" ht="15" customHeight="1">
      <c r="A60" s="164" t="s">
        <v>435</v>
      </c>
      <c r="B60" s="73">
        <v>60</v>
      </c>
      <c r="C60" s="74" t="s">
        <v>413</v>
      </c>
      <c r="D60" s="75" t="s">
        <v>436</v>
      </c>
      <c r="E60" s="75" t="s">
        <v>549</v>
      </c>
      <c r="F60" s="74" t="s">
        <v>308</v>
      </c>
      <c r="G60" s="75" t="s">
        <v>411</v>
      </c>
      <c r="H60" s="75" t="s">
        <v>437</v>
      </c>
      <c r="I60" s="76" t="s">
        <v>1897</v>
      </c>
      <c r="J60" s="248"/>
      <c r="K60" s="248"/>
    </row>
    <row r="61" spans="1:11" ht="15" customHeight="1">
      <c r="A61" s="164" t="s">
        <v>438</v>
      </c>
      <c r="B61" s="73">
        <v>66</v>
      </c>
      <c r="C61" s="74" t="s">
        <v>413</v>
      </c>
      <c r="D61" s="75" t="s">
        <v>741</v>
      </c>
      <c r="E61" s="75" t="s">
        <v>742</v>
      </c>
      <c r="F61" s="74" t="s">
        <v>308</v>
      </c>
      <c r="G61" s="75" t="s">
        <v>743</v>
      </c>
      <c r="H61" s="75" t="s">
        <v>551</v>
      </c>
      <c r="I61" s="76" t="s">
        <v>1898</v>
      </c>
      <c r="J61" s="248"/>
      <c r="K61" s="248"/>
    </row>
    <row r="62" spans="1:11" ht="15" customHeight="1">
      <c r="A62" s="164" t="s">
        <v>439</v>
      </c>
      <c r="B62" s="73">
        <v>54</v>
      </c>
      <c r="C62" s="74" t="s">
        <v>413</v>
      </c>
      <c r="D62" s="75" t="s">
        <v>579</v>
      </c>
      <c r="E62" s="75" t="s">
        <v>732</v>
      </c>
      <c r="F62" s="74" t="s">
        <v>308</v>
      </c>
      <c r="G62" s="75" t="s">
        <v>580</v>
      </c>
      <c r="H62" s="75" t="s">
        <v>437</v>
      </c>
      <c r="I62" s="76" t="s">
        <v>1899</v>
      </c>
      <c r="J62" s="248"/>
      <c r="K62" s="248"/>
    </row>
    <row r="63" spans="1:11" ht="15" customHeight="1">
      <c r="A63" s="164" t="s">
        <v>442</v>
      </c>
      <c r="B63" s="73">
        <v>75</v>
      </c>
      <c r="C63" s="74" t="s">
        <v>413</v>
      </c>
      <c r="D63" s="75" t="s">
        <v>758</v>
      </c>
      <c r="E63" s="75" t="s">
        <v>759</v>
      </c>
      <c r="F63" s="74" t="s">
        <v>536</v>
      </c>
      <c r="G63" s="75" t="s">
        <v>760</v>
      </c>
      <c r="H63" s="75" t="s">
        <v>551</v>
      </c>
      <c r="I63" s="76" t="s">
        <v>1900</v>
      </c>
      <c r="J63" s="248"/>
      <c r="K63" s="248"/>
    </row>
    <row r="64" spans="1:11" ht="15" customHeight="1">
      <c r="A64" s="164" t="s">
        <v>444</v>
      </c>
      <c r="B64" s="73">
        <v>69</v>
      </c>
      <c r="C64" s="74" t="s">
        <v>413</v>
      </c>
      <c r="D64" s="75" t="s">
        <v>440</v>
      </c>
      <c r="E64" s="75" t="s">
        <v>441</v>
      </c>
      <c r="F64" s="74" t="s">
        <v>308</v>
      </c>
      <c r="G64" s="75" t="s">
        <v>362</v>
      </c>
      <c r="H64" s="75" t="s">
        <v>565</v>
      </c>
      <c r="I64" s="76" t="s">
        <v>1901</v>
      </c>
      <c r="J64" s="248"/>
      <c r="K64" s="248"/>
    </row>
    <row r="65" spans="1:11" ht="15" customHeight="1">
      <c r="A65" s="164" t="s">
        <v>447</v>
      </c>
      <c r="B65" s="73">
        <v>57</v>
      </c>
      <c r="C65" s="74" t="s">
        <v>413</v>
      </c>
      <c r="D65" s="75" t="s">
        <v>424</v>
      </c>
      <c r="E65" s="75" t="s">
        <v>425</v>
      </c>
      <c r="F65" s="74" t="s">
        <v>308</v>
      </c>
      <c r="G65" s="75" t="s">
        <v>402</v>
      </c>
      <c r="H65" s="75" t="s">
        <v>421</v>
      </c>
      <c r="I65" s="76" t="s">
        <v>1902</v>
      </c>
      <c r="J65" s="248"/>
      <c r="K65" s="248"/>
    </row>
    <row r="66" spans="1:11" ht="15" customHeight="1">
      <c r="A66" s="164" t="s">
        <v>448</v>
      </c>
      <c r="B66" s="73">
        <v>68</v>
      </c>
      <c r="C66" s="74" t="s">
        <v>415</v>
      </c>
      <c r="D66" s="75" t="s">
        <v>747</v>
      </c>
      <c r="E66" s="75" t="s">
        <v>748</v>
      </c>
      <c r="F66" s="74" t="s">
        <v>338</v>
      </c>
      <c r="G66" s="75" t="s">
        <v>749</v>
      </c>
      <c r="H66" s="75" t="s">
        <v>418</v>
      </c>
      <c r="I66" s="76" t="s">
        <v>1903</v>
      </c>
      <c r="J66" s="248"/>
      <c r="K66" s="248"/>
    </row>
    <row r="67" spans="1:11" ht="15" customHeight="1">
      <c r="A67" s="164" t="s">
        <v>449</v>
      </c>
      <c r="B67" s="73">
        <v>62</v>
      </c>
      <c r="C67" s="74" t="s">
        <v>379</v>
      </c>
      <c r="D67" s="75" t="s">
        <v>736</v>
      </c>
      <c r="E67" s="75" t="s">
        <v>737</v>
      </c>
      <c r="F67" s="74" t="s">
        <v>308</v>
      </c>
      <c r="G67" s="75" t="s">
        <v>390</v>
      </c>
      <c r="H67" s="75" t="s">
        <v>738</v>
      </c>
      <c r="I67" s="76" t="s">
        <v>1904</v>
      </c>
      <c r="J67" s="248"/>
      <c r="K67" s="248"/>
    </row>
    <row r="68" spans="1:11" ht="15" customHeight="1">
      <c r="A68" s="164" t="s">
        <v>452</v>
      </c>
      <c r="B68" s="73">
        <v>64</v>
      </c>
      <c r="C68" s="74" t="s">
        <v>379</v>
      </c>
      <c r="D68" s="75" t="s">
        <v>739</v>
      </c>
      <c r="E68" s="75" t="s">
        <v>740</v>
      </c>
      <c r="F68" s="74" t="s">
        <v>308</v>
      </c>
      <c r="G68" s="75" t="s">
        <v>699</v>
      </c>
      <c r="H68" s="75" t="s">
        <v>382</v>
      </c>
      <c r="I68" s="76" t="s">
        <v>1905</v>
      </c>
      <c r="J68" s="248"/>
      <c r="K68" s="248"/>
    </row>
    <row r="69" spans="1:11" ht="15" customHeight="1">
      <c r="A69" s="164" t="s">
        <v>455</v>
      </c>
      <c r="B69" s="73">
        <v>70</v>
      </c>
      <c r="C69" s="74" t="s">
        <v>413</v>
      </c>
      <c r="D69" s="75" t="s">
        <v>453</v>
      </c>
      <c r="E69" s="75" t="s">
        <v>480</v>
      </c>
      <c r="F69" s="74" t="s">
        <v>308</v>
      </c>
      <c r="G69" s="75" t="s">
        <v>394</v>
      </c>
      <c r="H69" s="75" t="s">
        <v>454</v>
      </c>
      <c r="I69" s="76" t="s">
        <v>1906</v>
      </c>
      <c r="J69" s="248"/>
      <c r="K69" s="248"/>
    </row>
    <row r="70" spans="1:11" ht="15" customHeight="1">
      <c r="A70" s="164" t="s">
        <v>459</v>
      </c>
      <c r="B70" s="73">
        <v>55</v>
      </c>
      <c r="C70" s="74" t="s">
        <v>413</v>
      </c>
      <c r="D70" s="75" t="s">
        <v>575</v>
      </c>
      <c r="E70" s="75" t="s">
        <v>576</v>
      </c>
      <c r="F70" s="74" t="s">
        <v>308</v>
      </c>
      <c r="G70" s="75" t="s">
        <v>434</v>
      </c>
      <c r="H70" s="75" t="s">
        <v>577</v>
      </c>
      <c r="I70" s="76" t="s">
        <v>1907</v>
      </c>
      <c r="J70" s="248"/>
      <c r="K70" s="248"/>
    </row>
    <row r="71" spans="1:11" ht="15" customHeight="1">
      <c r="A71" s="164" t="s">
        <v>604</v>
      </c>
      <c r="B71" s="73">
        <v>65</v>
      </c>
      <c r="C71" s="74" t="s">
        <v>379</v>
      </c>
      <c r="D71" s="75" t="s">
        <v>445</v>
      </c>
      <c r="E71" s="75" t="s">
        <v>446</v>
      </c>
      <c r="F71" s="74" t="s">
        <v>308</v>
      </c>
      <c r="G71" s="75" t="s">
        <v>336</v>
      </c>
      <c r="H71" s="75" t="s">
        <v>409</v>
      </c>
      <c r="I71" s="76" t="s">
        <v>1908</v>
      </c>
      <c r="J71" s="248"/>
      <c r="K71" s="248"/>
    </row>
    <row r="72" spans="1:11" ht="15" customHeight="1">
      <c r="A72" s="164" t="s">
        <v>608</v>
      </c>
      <c r="B72" s="73">
        <v>61</v>
      </c>
      <c r="C72" s="74" t="s">
        <v>379</v>
      </c>
      <c r="D72" s="75" t="s">
        <v>733</v>
      </c>
      <c r="E72" s="75" t="s">
        <v>734</v>
      </c>
      <c r="F72" s="74" t="s">
        <v>308</v>
      </c>
      <c r="G72" s="75" t="s">
        <v>369</v>
      </c>
      <c r="H72" s="75" t="s">
        <v>735</v>
      </c>
      <c r="I72" s="76" t="s">
        <v>1909</v>
      </c>
      <c r="J72" s="248"/>
      <c r="K72" s="248"/>
    </row>
    <row r="73" spans="1:11" ht="15" customHeight="1">
      <c r="A73" s="164" t="s">
        <v>612</v>
      </c>
      <c r="B73" s="73">
        <v>73</v>
      </c>
      <c r="C73" s="74" t="s">
        <v>379</v>
      </c>
      <c r="D73" s="75" t="s">
        <v>753</v>
      </c>
      <c r="E73" s="75" t="s">
        <v>754</v>
      </c>
      <c r="F73" s="74" t="s">
        <v>308</v>
      </c>
      <c r="G73" s="75" t="s">
        <v>336</v>
      </c>
      <c r="H73" s="75" t="s">
        <v>755</v>
      </c>
      <c r="I73" s="76" t="s">
        <v>1910</v>
      </c>
      <c r="J73" s="248"/>
      <c r="K73" s="248"/>
    </row>
    <row r="74" spans="1:11" ht="15" customHeight="1">
      <c r="A74" s="164" t="s">
        <v>616</v>
      </c>
      <c r="B74" s="73">
        <v>46</v>
      </c>
      <c r="C74" s="74" t="s">
        <v>379</v>
      </c>
      <c r="D74" s="75" t="s">
        <v>540</v>
      </c>
      <c r="E74" s="75" t="s">
        <v>541</v>
      </c>
      <c r="F74" s="74" t="s">
        <v>308</v>
      </c>
      <c r="G74" s="75" t="s">
        <v>381</v>
      </c>
      <c r="H74" s="75" t="s">
        <v>542</v>
      </c>
      <c r="I74" s="76" t="s">
        <v>1911</v>
      </c>
      <c r="J74" s="248"/>
      <c r="K74" s="248"/>
    </row>
    <row r="75" spans="1:11" ht="15" customHeight="1">
      <c r="A75" s="164" t="s">
        <v>620</v>
      </c>
      <c r="B75" s="73">
        <v>50</v>
      </c>
      <c r="C75" s="74" t="s">
        <v>379</v>
      </c>
      <c r="D75" s="75" t="s">
        <v>729</v>
      </c>
      <c r="E75" s="75" t="s">
        <v>730</v>
      </c>
      <c r="F75" s="74" t="s">
        <v>536</v>
      </c>
      <c r="G75" s="75" t="s">
        <v>829</v>
      </c>
      <c r="H75" s="75" t="s">
        <v>731</v>
      </c>
      <c r="I75" s="76" t="s">
        <v>1912</v>
      </c>
      <c r="J75" s="248"/>
      <c r="K75" s="248"/>
    </row>
    <row r="76" spans="1:11" ht="15" customHeight="1">
      <c r="A76" s="164" t="s">
        <v>624</v>
      </c>
      <c r="B76" s="73">
        <v>71</v>
      </c>
      <c r="C76" s="74" t="s">
        <v>415</v>
      </c>
      <c r="D76" s="75" t="s">
        <v>750</v>
      </c>
      <c r="E76" s="75" t="s">
        <v>751</v>
      </c>
      <c r="F76" s="74" t="s">
        <v>308</v>
      </c>
      <c r="G76" s="75" t="s">
        <v>362</v>
      </c>
      <c r="H76" s="75" t="s">
        <v>752</v>
      </c>
      <c r="I76" s="76" t="s">
        <v>1913</v>
      </c>
      <c r="J76" s="248"/>
      <c r="K76" s="248"/>
    </row>
    <row r="77" spans="1:11" ht="15" customHeight="1">
      <c r="A77" s="164" t="s">
        <v>626</v>
      </c>
      <c r="B77" s="73">
        <v>63</v>
      </c>
      <c r="C77" s="74" t="s">
        <v>415</v>
      </c>
      <c r="D77" s="75" t="s">
        <v>559</v>
      </c>
      <c r="E77" s="75" t="s">
        <v>560</v>
      </c>
      <c r="F77" s="74" t="s">
        <v>308</v>
      </c>
      <c r="G77" s="75" t="s">
        <v>561</v>
      </c>
      <c r="H77" s="75" t="s">
        <v>418</v>
      </c>
      <c r="I77" s="76" t="s">
        <v>1914</v>
      </c>
      <c r="J77" s="248"/>
      <c r="K77" s="248"/>
    </row>
    <row r="78" spans="1:11" ht="15" customHeight="1">
      <c r="A78" s="164" t="s">
        <v>629</v>
      </c>
      <c r="B78" s="73">
        <v>76</v>
      </c>
      <c r="C78" s="74" t="s">
        <v>413</v>
      </c>
      <c r="D78" s="75" t="s">
        <v>534</v>
      </c>
      <c r="E78" s="75" t="s">
        <v>535</v>
      </c>
      <c r="F78" s="74" t="s">
        <v>536</v>
      </c>
      <c r="G78" s="75" t="s">
        <v>537</v>
      </c>
      <c r="H78" s="75" t="s">
        <v>421</v>
      </c>
      <c r="I78" s="76" t="s">
        <v>1915</v>
      </c>
      <c r="J78" s="248"/>
      <c r="K78" s="248"/>
    </row>
    <row r="79" spans="1:11" ht="15" customHeight="1">
      <c r="A79" s="164" t="s">
        <v>632</v>
      </c>
      <c r="B79" s="73">
        <v>81</v>
      </c>
      <c r="C79" s="74" t="s">
        <v>413</v>
      </c>
      <c r="D79" s="75" t="s">
        <v>582</v>
      </c>
      <c r="E79" s="75" t="s">
        <v>583</v>
      </c>
      <c r="F79" s="74" t="s">
        <v>308</v>
      </c>
      <c r="G79" s="75" t="s">
        <v>336</v>
      </c>
      <c r="H79" s="75" t="s">
        <v>584</v>
      </c>
      <c r="I79" s="76" t="s">
        <v>1916</v>
      </c>
      <c r="J79" s="248"/>
      <c r="K79" s="248"/>
    </row>
    <row r="80" spans="1:11" ht="15" customHeight="1">
      <c r="A80" s="164" t="s">
        <v>761</v>
      </c>
      <c r="B80" s="73">
        <v>74</v>
      </c>
      <c r="C80" s="74" t="s">
        <v>415</v>
      </c>
      <c r="D80" s="75" t="s">
        <v>450</v>
      </c>
      <c r="E80" s="75" t="s">
        <v>451</v>
      </c>
      <c r="F80" s="74" t="s">
        <v>308</v>
      </c>
      <c r="G80" s="75" t="s">
        <v>362</v>
      </c>
      <c r="H80" s="75" t="s">
        <v>565</v>
      </c>
      <c r="I80" s="76" t="s">
        <v>1917</v>
      </c>
      <c r="J80" s="248"/>
      <c r="K80" s="248"/>
    </row>
    <row r="81" spans="1:11" ht="15" customHeight="1">
      <c r="A81" s="164" t="s">
        <v>762</v>
      </c>
      <c r="B81" s="73">
        <v>82</v>
      </c>
      <c r="C81" s="74" t="s">
        <v>413</v>
      </c>
      <c r="D81" s="75" t="s">
        <v>771</v>
      </c>
      <c r="E81" s="75" t="s">
        <v>772</v>
      </c>
      <c r="F81" s="74" t="s">
        <v>308</v>
      </c>
      <c r="G81" s="75" t="s">
        <v>369</v>
      </c>
      <c r="H81" s="75" t="s">
        <v>773</v>
      </c>
      <c r="I81" s="76" t="s">
        <v>1918</v>
      </c>
      <c r="J81" s="248"/>
      <c r="K81" s="248"/>
    </row>
    <row r="82" spans="1:11" ht="15" customHeight="1">
      <c r="A82" s="164" t="s">
        <v>765</v>
      </c>
      <c r="B82" s="73">
        <v>79</v>
      </c>
      <c r="C82" s="74" t="s">
        <v>413</v>
      </c>
      <c r="D82" s="75" t="s">
        <v>587</v>
      </c>
      <c r="E82" s="75" t="s">
        <v>588</v>
      </c>
      <c r="F82" s="74" t="s">
        <v>308</v>
      </c>
      <c r="G82" s="75" t="s">
        <v>572</v>
      </c>
      <c r="H82" s="75" t="s">
        <v>589</v>
      </c>
      <c r="I82" s="76" t="s">
        <v>1919</v>
      </c>
      <c r="J82" s="248"/>
      <c r="K82" s="248"/>
    </row>
    <row r="83" spans="1:11" ht="15" customHeight="1">
      <c r="A83" s="164" t="s">
        <v>766</v>
      </c>
      <c r="B83" s="73">
        <v>80</v>
      </c>
      <c r="C83" s="74" t="s">
        <v>413</v>
      </c>
      <c r="D83" s="75" t="s">
        <v>767</v>
      </c>
      <c r="E83" s="75" t="s">
        <v>768</v>
      </c>
      <c r="F83" s="74" t="s">
        <v>308</v>
      </c>
      <c r="G83" s="75" t="s">
        <v>417</v>
      </c>
      <c r="H83" s="75" t="s">
        <v>437</v>
      </c>
      <c r="I83" s="76" t="s">
        <v>1920</v>
      </c>
      <c r="J83" s="248"/>
      <c r="K83" s="248"/>
    </row>
    <row r="84" spans="1:11" ht="15" customHeight="1">
      <c r="A84" s="164" t="s">
        <v>769</v>
      </c>
      <c r="B84" s="73">
        <v>83</v>
      </c>
      <c r="C84" s="74" t="s">
        <v>413</v>
      </c>
      <c r="D84" s="75" t="s">
        <v>775</v>
      </c>
      <c r="E84" s="75" t="s">
        <v>776</v>
      </c>
      <c r="F84" s="74" t="s">
        <v>308</v>
      </c>
      <c r="G84" s="75" t="s">
        <v>777</v>
      </c>
      <c r="H84" s="75" t="s">
        <v>542</v>
      </c>
      <c r="I84" s="76" t="s">
        <v>1921</v>
      </c>
      <c r="J84" s="248"/>
      <c r="K84" s="248"/>
    </row>
    <row r="85" spans="1:11" ht="15" customHeight="1">
      <c r="A85" s="164" t="s">
        <v>770</v>
      </c>
      <c r="B85" s="73">
        <v>85</v>
      </c>
      <c r="C85" s="74" t="s">
        <v>594</v>
      </c>
      <c r="D85" s="75" t="s">
        <v>432</v>
      </c>
      <c r="E85" s="75" t="s">
        <v>433</v>
      </c>
      <c r="F85" s="74" t="s">
        <v>308</v>
      </c>
      <c r="G85" s="75" t="s">
        <v>434</v>
      </c>
      <c r="H85" s="75" t="s">
        <v>779</v>
      </c>
      <c r="I85" s="76" t="s">
        <v>1922</v>
      </c>
      <c r="J85" s="248"/>
      <c r="K85" s="248"/>
    </row>
    <row r="86" spans="1:11" ht="15" customHeight="1">
      <c r="A86" s="164" t="s">
        <v>774</v>
      </c>
      <c r="B86" s="73">
        <v>84</v>
      </c>
      <c r="C86" s="74" t="s">
        <v>594</v>
      </c>
      <c r="D86" s="75" t="s">
        <v>598</v>
      </c>
      <c r="E86" s="75" t="s">
        <v>599</v>
      </c>
      <c r="F86" s="74" t="s">
        <v>308</v>
      </c>
      <c r="G86" s="75" t="s">
        <v>434</v>
      </c>
      <c r="H86" s="75" t="s">
        <v>779</v>
      </c>
      <c r="I86" s="76" t="s">
        <v>1923</v>
      </c>
      <c r="J86" s="248"/>
      <c r="K86" s="248"/>
    </row>
    <row r="87" spans="1:11" ht="15" customHeight="1">
      <c r="A87" s="164" t="s">
        <v>778</v>
      </c>
      <c r="B87" s="73">
        <v>90</v>
      </c>
      <c r="C87" s="74" t="s">
        <v>594</v>
      </c>
      <c r="D87" s="75" t="s">
        <v>429</v>
      </c>
      <c r="E87" s="75" t="s">
        <v>785</v>
      </c>
      <c r="F87" s="74" t="s">
        <v>308</v>
      </c>
      <c r="G87" s="75" t="s">
        <v>430</v>
      </c>
      <c r="H87" s="75" t="s">
        <v>779</v>
      </c>
      <c r="I87" s="76" t="s">
        <v>1924</v>
      </c>
      <c r="J87" s="248"/>
      <c r="K87" s="248"/>
    </row>
    <row r="88" spans="1:11" ht="15" customHeight="1">
      <c r="A88" s="164" t="s">
        <v>780</v>
      </c>
      <c r="B88" s="73">
        <v>86</v>
      </c>
      <c r="C88" s="74" t="s">
        <v>594</v>
      </c>
      <c r="D88" s="75" t="s">
        <v>596</v>
      </c>
      <c r="E88" s="75" t="s">
        <v>636</v>
      </c>
      <c r="F88" s="74" t="s">
        <v>308</v>
      </c>
      <c r="G88" s="75" t="s">
        <v>390</v>
      </c>
      <c r="H88" s="75" t="s">
        <v>779</v>
      </c>
      <c r="I88" s="76" t="s">
        <v>1925</v>
      </c>
      <c r="J88" s="248"/>
      <c r="K88" s="248"/>
    </row>
    <row r="89" spans="1:11" ht="15" customHeight="1">
      <c r="A89" s="164" t="s">
        <v>781</v>
      </c>
      <c r="B89" s="73">
        <v>88</v>
      </c>
      <c r="C89" s="74" t="s">
        <v>594</v>
      </c>
      <c r="D89" s="75" t="s">
        <v>609</v>
      </c>
      <c r="E89" s="75" t="s">
        <v>826</v>
      </c>
      <c r="F89" s="74" t="s">
        <v>308</v>
      </c>
      <c r="G89" s="75" t="s">
        <v>610</v>
      </c>
      <c r="H89" s="75" t="s">
        <v>779</v>
      </c>
      <c r="I89" s="76" t="s">
        <v>1926</v>
      </c>
      <c r="J89" s="248"/>
      <c r="K89" s="248"/>
    </row>
    <row r="90" spans="1:11" ht="15" customHeight="1">
      <c r="A90" s="164" t="s">
        <v>782</v>
      </c>
      <c r="B90" s="73">
        <v>91</v>
      </c>
      <c r="C90" s="74" t="s">
        <v>594</v>
      </c>
      <c r="D90" s="75" t="s">
        <v>617</v>
      </c>
      <c r="E90" s="75" t="s">
        <v>618</v>
      </c>
      <c r="F90" s="74" t="s">
        <v>308</v>
      </c>
      <c r="G90" s="75" t="s">
        <v>430</v>
      </c>
      <c r="H90" s="75" t="s">
        <v>787</v>
      </c>
      <c r="I90" s="76" t="s">
        <v>1927</v>
      </c>
      <c r="J90" s="248"/>
      <c r="K90" s="248"/>
    </row>
    <row r="91" spans="1:11" ht="15" customHeight="1">
      <c r="A91" s="164" t="s">
        <v>783</v>
      </c>
      <c r="B91" s="73">
        <v>89</v>
      </c>
      <c r="C91" s="74" t="s">
        <v>594</v>
      </c>
      <c r="D91" s="75" t="s">
        <v>605</v>
      </c>
      <c r="E91" s="75" t="s">
        <v>606</v>
      </c>
      <c r="F91" s="74" t="s">
        <v>308</v>
      </c>
      <c r="G91" s="75" t="s">
        <v>434</v>
      </c>
      <c r="H91" s="75" t="s">
        <v>779</v>
      </c>
      <c r="I91" s="76" t="s">
        <v>1928</v>
      </c>
      <c r="J91" s="248"/>
      <c r="K91" s="248"/>
    </row>
    <row r="92" spans="1:11" ht="15" customHeight="1">
      <c r="A92" s="164" t="s">
        <v>784</v>
      </c>
      <c r="B92" s="73">
        <v>94</v>
      </c>
      <c r="C92" s="74" t="s">
        <v>594</v>
      </c>
      <c r="D92" s="75" t="s">
        <v>613</v>
      </c>
      <c r="E92" s="75" t="s">
        <v>614</v>
      </c>
      <c r="F92" s="74" t="s">
        <v>308</v>
      </c>
      <c r="G92" s="75" t="s">
        <v>557</v>
      </c>
      <c r="H92" s="75" t="s">
        <v>779</v>
      </c>
      <c r="I92" s="76" t="s">
        <v>1929</v>
      </c>
      <c r="J92" s="248"/>
      <c r="K92" s="248"/>
    </row>
    <row r="93" spans="1:11" ht="15" customHeight="1">
      <c r="A93" s="164" t="s">
        <v>786</v>
      </c>
      <c r="B93" s="73">
        <v>95</v>
      </c>
      <c r="C93" s="74" t="s">
        <v>594</v>
      </c>
      <c r="D93" s="75" t="s">
        <v>621</v>
      </c>
      <c r="E93" s="75" t="s">
        <v>622</v>
      </c>
      <c r="F93" s="74" t="s">
        <v>308</v>
      </c>
      <c r="G93" s="75" t="s">
        <v>434</v>
      </c>
      <c r="H93" s="75" t="s">
        <v>795</v>
      </c>
      <c r="I93" s="76" t="s">
        <v>1930</v>
      </c>
      <c r="J93" s="248"/>
      <c r="K93" s="248"/>
    </row>
    <row r="94" spans="1:11" ht="15" customHeight="1">
      <c r="A94" s="164" t="s">
        <v>789</v>
      </c>
      <c r="B94" s="73">
        <v>93</v>
      </c>
      <c r="C94" s="74" t="s">
        <v>594</v>
      </c>
      <c r="D94" s="75" t="s">
        <v>627</v>
      </c>
      <c r="E94" s="75" t="s">
        <v>628</v>
      </c>
      <c r="F94" s="74" t="s">
        <v>308</v>
      </c>
      <c r="G94" s="75" t="s">
        <v>430</v>
      </c>
      <c r="H94" s="75" t="s">
        <v>779</v>
      </c>
      <c r="I94" s="76" t="s">
        <v>1937</v>
      </c>
      <c r="J94" s="248"/>
      <c r="K94" s="248"/>
    </row>
    <row r="95" spans="1:11" ht="15" customHeight="1">
      <c r="A95" s="164" t="s">
        <v>790</v>
      </c>
      <c r="B95" s="73">
        <v>92</v>
      </c>
      <c r="C95" s="74" t="s">
        <v>594</v>
      </c>
      <c r="D95" s="75" t="s">
        <v>600</v>
      </c>
      <c r="E95" s="75" t="s">
        <v>601</v>
      </c>
      <c r="F95" s="74" t="s">
        <v>308</v>
      </c>
      <c r="G95" s="75" t="s">
        <v>362</v>
      </c>
      <c r="H95" s="75" t="s">
        <v>779</v>
      </c>
      <c r="I95" s="76" t="s">
        <v>1938</v>
      </c>
      <c r="J95" s="248"/>
      <c r="K95" s="248"/>
    </row>
    <row r="96" spans="1:11" ht="15" customHeight="1">
      <c r="A96" s="164" t="s">
        <v>792</v>
      </c>
      <c r="B96" s="73">
        <v>96</v>
      </c>
      <c r="C96" s="74" t="s">
        <v>594</v>
      </c>
      <c r="D96" s="75" t="s">
        <v>630</v>
      </c>
      <c r="E96" s="75" t="s">
        <v>631</v>
      </c>
      <c r="F96" s="74" t="s">
        <v>308</v>
      </c>
      <c r="G96" s="75" t="s">
        <v>362</v>
      </c>
      <c r="H96" s="75" t="s">
        <v>797</v>
      </c>
      <c r="I96" s="76" t="s">
        <v>1939</v>
      </c>
      <c r="J96" s="248"/>
      <c r="K96" s="248"/>
    </row>
  </sheetData>
  <sheetProtection/>
  <autoFilter ref="A7:I96"/>
  <mergeCells count="3">
    <mergeCell ref="A3:G3"/>
    <mergeCell ref="A2:G2"/>
    <mergeCell ref="A1:G1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">
      <selection activeCell="A142" sqref="A142"/>
    </sheetView>
  </sheetViews>
  <sheetFormatPr defaultColWidth="9.140625" defaultRowHeight="12.75"/>
  <cols>
    <col min="1" max="1" width="7.140625" style="30" customWidth="1"/>
    <col min="2" max="2" width="4.28125" style="92" customWidth="1"/>
    <col min="3" max="3" width="23.421875" style="30" customWidth="1"/>
    <col min="4" max="7" width="6.7109375" style="92" customWidth="1"/>
    <col min="8" max="8" width="6.7109375" style="30" customWidth="1"/>
    <col min="9" max="9" width="14.00390625" style="30" customWidth="1"/>
    <col min="10" max="10" width="3.57421875" style="30" customWidth="1"/>
    <col min="11" max="11" width="10.28125" style="80" customWidth="1"/>
    <col min="12" max="12" width="10.28125" style="0" customWidth="1"/>
    <col min="13" max="13" width="11.00390625" style="0" bestFit="1" customWidth="1"/>
  </cols>
  <sheetData>
    <row r="1" spans="1:12" ht="6.75" customHeight="1">
      <c r="A1" s="38"/>
      <c r="B1" s="81"/>
      <c r="C1" s="37"/>
      <c r="D1" s="81"/>
      <c r="E1" s="81"/>
      <c r="F1" s="81"/>
      <c r="G1" s="81"/>
      <c r="H1" s="37"/>
      <c r="I1" s="37"/>
      <c r="K1" s="113"/>
      <c r="L1" s="109"/>
    </row>
    <row r="2" spans="1:12" ht="15">
      <c r="A2" s="283" t="str">
        <f>Startlist!A1</f>
        <v>19. Lõuna-Eesti Ralli 2021</v>
      </c>
      <c r="B2" s="284"/>
      <c r="C2" s="284"/>
      <c r="D2" s="284"/>
      <c r="E2" s="284"/>
      <c r="F2" s="284"/>
      <c r="G2" s="284"/>
      <c r="H2" s="284"/>
      <c r="I2" s="284"/>
      <c r="K2" s="113"/>
      <c r="L2" s="109"/>
    </row>
    <row r="3" spans="1:12" ht="15">
      <c r="A3" s="283" t="str">
        <f>Startlist!$A2</f>
        <v>28.-29.august 2021</v>
      </c>
      <c r="B3" s="283"/>
      <c r="C3" s="283"/>
      <c r="D3" s="283"/>
      <c r="E3" s="283"/>
      <c r="F3" s="283"/>
      <c r="G3" s="283"/>
      <c r="H3" s="283"/>
      <c r="I3" s="283"/>
      <c r="K3" s="113"/>
      <c r="L3" s="109"/>
    </row>
    <row r="4" spans="1:12" ht="15">
      <c r="A4" s="283" t="str">
        <f>Startlist!$A3</f>
        <v>Võru</v>
      </c>
      <c r="B4" s="283"/>
      <c r="C4" s="283"/>
      <c r="D4" s="283"/>
      <c r="E4" s="283"/>
      <c r="F4" s="283"/>
      <c r="G4" s="283"/>
      <c r="H4" s="283"/>
      <c r="I4" s="283"/>
      <c r="K4" s="113"/>
      <c r="L4" s="109"/>
    </row>
    <row r="5" spans="1:12" ht="13.5" customHeight="1">
      <c r="A5" s="117" t="s">
        <v>272</v>
      </c>
      <c r="B5" s="149"/>
      <c r="C5" s="29"/>
      <c r="D5" s="82"/>
      <c r="E5" s="82"/>
      <c r="F5" s="82"/>
      <c r="G5" s="82"/>
      <c r="H5" s="29"/>
      <c r="I5" s="116"/>
      <c r="K5" s="113"/>
      <c r="L5" s="109"/>
    </row>
    <row r="6" spans="1:12" ht="12.75">
      <c r="A6" s="24" t="s">
        <v>282</v>
      </c>
      <c r="B6" s="150" t="s">
        <v>283</v>
      </c>
      <c r="C6" s="20" t="s">
        <v>284</v>
      </c>
      <c r="D6" s="280" t="s">
        <v>307</v>
      </c>
      <c r="E6" s="281"/>
      <c r="F6" s="281"/>
      <c r="G6" s="282"/>
      <c r="H6" s="19" t="s">
        <v>292</v>
      </c>
      <c r="I6" s="19" t="s">
        <v>302</v>
      </c>
      <c r="K6" s="123"/>
      <c r="L6" s="123"/>
    </row>
    <row r="7" spans="1:12" ht="12.75">
      <c r="A7" s="23" t="s">
        <v>304</v>
      </c>
      <c r="B7" s="151"/>
      <c r="C7" s="21" t="s">
        <v>280</v>
      </c>
      <c r="D7" s="83" t="s">
        <v>285</v>
      </c>
      <c r="E7" s="84" t="s">
        <v>286</v>
      </c>
      <c r="F7" s="84" t="s">
        <v>287</v>
      </c>
      <c r="G7" s="85">
        <v>4</v>
      </c>
      <c r="H7" s="22"/>
      <c r="I7" s="23" t="s">
        <v>303</v>
      </c>
      <c r="K7" s="113"/>
      <c r="L7" s="109"/>
    </row>
    <row r="8" spans="1:15" ht="12.75">
      <c r="A8" s="45" t="s">
        <v>838</v>
      </c>
      <c r="B8" s="51">
        <v>1</v>
      </c>
      <c r="C8" s="46" t="s">
        <v>839</v>
      </c>
      <c r="D8" s="86" t="s">
        <v>840</v>
      </c>
      <c r="E8" s="87" t="s">
        <v>841</v>
      </c>
      <c r="F8" s="87" t="s">
        <v>842</v>
      </c>
      <c r="G8" s="88" t="s">
        <v>843</v>
      </c>
      <c r="H8" s="40"/>
      <c r="I8" s="41" t="s">
        <v>844</v>
      </c>
      <c r="J8" s="34"/>
      <c r="K8" s="123"/>
      <c r="L8" s="123"/>
      <c r="O8" s="122"/>
    </row>
    <row r="9" spans="1:12" ht="12.75">
      <c r="A9" s="42" t="s">
        <v>334</v>
      </c>
      <c r="B9" s="47"/>
      <c r="C9" s="48" t="s">
        <v>270</v>
      </c>
      <c r="D9" s="89" t="s">
        <v>845</v>
      </c>
      <c r="E9" s="90" t="s">
        <v>845</v>
      </c>
      <c r="F9" s="90" t="s">
        <v>845</v>
      </c>
      <c r="G9" s="91" t="s">
        <v>845</v>
      </c>
      <c r="H9" s="49"/>
      <c r="I9" s="50" t="s">
        <v>846</v>
      </c>
      <c r="J9" s="34"/>
      <c r="K9"/>
      <c r="L9" s="122"/>
    </row>
    <row r="10" spans="1:12" ht="12.75">
      <c r="A10" s="45" t="s">
        <v>847</v>
      </c>
      <c r="B10" s="51">
        <v>2</v>
      </c>
      <c r="C10" s="46" t="s">
        <v>848</v>
      </c>
      <c r="D10" s="86" t="s">
        <v>849</v>
      </c>
      <c r="E10" s="87" t="s">
        <v>850</v>
      </c>
      <c r="F10" s="87" t="s">
        <v>851</v>
      </c>
      <c r="G10" s="88" t="s">
        <v>852</v>
      </c>
      <c r="H10" s="40"/>
      <c r="I10" s="41" t="s">
        <v>853</v>
      </c>
      <c r="J10" s="34"/>
      <c r="K10" s="122"/>
      <c r="L10" s="122"/>
    </row>
    <row r="11" spans="1:11" ht="12.75">
      <c r="A11" s="42" t="s">
        <v>335</v>
      </c>
      <c r="B11" s="47"/>
      <c r="C11" s="48" t="s">
        <v>654</v>
      </c>
      <c r="D11" s="89" t="s">
        <v>881</v>
      </c>
      <c r="E11" s="90" t="s">
        <v>855</v>
      </c>
      <c r="F11" s="90" t="s">
        <v>855</v>
      </c>
      <c r="G11" s="91" t="s">
        <v>855</v>
      </c>
      <c r="H11" s="49"/>
      <c r="I11" s="50" t="s">
        <v>856</v>
      </c>
      <c r="J11" s="34"/>
      <c r="K11"/>
    </row>
    <row r="12" spans="1:11" ht="12.75">
      <c r="A12" s="45" t="s">
        <v>857</v>
      </c>
      <c r="B12" s="51">
        <v>3</v>
      </c>
      <c r="C12" s="46" t="s">
        <v>858</v>
      </c>
      <c r="D12" s="86" t="s">
        <v>859</v>
      </c>
      <c r="E12" s="87" t="s">
        <v>860</v>
      </c>
      <c r="F12" s="87" t="s">
        <v>861</v>
      </c>
      <c r="G12" s="88" t="s">
        <v>862</v>
      </c>
      <c r="H12" s="40"/>
      <c r="I12" s="41" t="s">
        <v>863</v>
      </c>
      <c r="J12" s="34"/>
      <c r="K12" s="121"/>
    </row>
    <row r="13" spans="1:13" ht="12.75">
      <c r="A13" s="42" t="s">
        <v>335</v>
      </c>
      <c r="B13" s="47"/>
      <c r="C13" s="48" t="s">
        <v>659</v>
      </c>
      <c r="D13" s="89" t="s">
        <v>864</v>
      </c>
      <c r="E13" s="90" t="s">
        <v>864</v>
      </c>
      <c r="F13" s="90" t="s">
        <v>864</v>
      </c>
      <c r="G13" s="91" t="s">
        <v>987</v>
      </c>
      <c r="H13" s="49"/>
      <c r="I13" s="50" t="s">
        <v>865</v>
      </c>
      <c r="J13" s="34"/>
      <c r="K13" s="121"/>
      <c r="M13" s="118"/>
    </row>
    <row r="14" spans="1:11" ht="12.75">
      <c r="A14" s="45" t="s">
        <v>866</v>
      </c>
      <c r="B14" s="51">
        <v>7</v>
      </c>
      <c r="C14" s="46" t="s">
        <v>867</v>
      </c>
      <c r="D14" s="86" t="s">
        <v>859</v>
      </c>
      <c r="E14" s="87" t="s">
        <v>868</v>
      </c>
      <c r="F14" s="87" t="s">
        <v>869</v>
      </c>
      <c r="G14" s="88" t="s">
        <v>870</v>
      </c>
      <c r="H14" s="40"/>
      <c r="I14" s="41" t="s">
        <v>871</v>
      </c>
      <c r="J14" s="34"/>
      <c r="K14" s="121"/>
    </row>
    <row r="15" spans="1:13" ht="12.75">
      <c r="A15" s="42" t="s">
        <v>335</v>
      </c>
      <c r="B15" s="47"/>
      <c r="C15" s="48" t="s">
        <v>654</v>
      </c>
      <c r="D15" s="89" t="s">
        <v>864</v>
      </c>
      <c r="E15" s="90" t="s">
        <v>854</v>
      </c>
      <c r="F15" s="90" t="s">
        <v>854</v>
      </c>
      <c r="G15" s="91" t="s">
        <v>864</v>
      </c>
      <c r="H15" s="49"/>
      <c r="I15" s="50" t="s">
        <v>872</v>
      </c>
      <c r="J15" s="34"/>
      <c r="K15" s="121"/>
      <c r="M15" s="118"/>
    </row>
    <row r="16" spans="1:11" ht="12.75">
      <c r="A16" s="45" t="s">
        <v>873</v>
      </c>
      <c r="B16" s="51">
        <v>4</v>
      </c>
      <c r="C16" s="46" t="s">
        <v>874</v>
      </c>
      <c r="D16" s="86" t="s">
        <v>875</v>
      </c>
      <c r="E16" s="87" t="s">
        <v>876</v>
      </c>
      <c r="F16" s="87" t="s">
        <v>877</v>
      </c>
      <c r="G16" s="88" t="s">
        <v>878</v>
      </c>
      <c r="H16" s="40"/>
      <c r="I16" s="41" t="s">
        <v>879</v>
      </c>
      <c r="J16" s="34"/>
      <c r="K16" s="121"/>
    </row>
    <row r="17" spans="1:13" ht="12.75">
      <c r="A17" s="42" t="s">
        <v>335</v>
      </c>
      <c r="B17" s="47"/>
      <c r="C17" s="48" t="s">
        <v>662</v>
      </c>
      <c r="D17" s="89" t="s">
        <v>988</v>
      </c>
      <c r="E17" s="90" t="s">
        <v>989</v>
      </c>
      <c r="F17" s="90" t="s">
        <v>881</v>
      </c>
      <c r="G17" s="91" t="s">
        <v>880</v>
      </c>
      <c r="H17" s="49"/>
      <c r="I17" s="50" t="s">
        <v>882</v>
      </c>
      <c r="J17" s="34"/>
      <c r="K17" s="121"/>
      <c r="M17" s="118"/>
    </row>
    <row r="18" spans="1:11" ht="12.75">
      <c r="A18" s="45" t="s">
        <v>990</v>
      </c>
      <c r="B18" s="51">
        <v>17</v>
      </c>
      <c r="C18" s="46" t="s">
        <v>911</v>
      </c>
      <c r="D18" s="86" t="s">
        <v>991</v>
      </c>
      <c r="E18" s="87" t="s">
        <v>992</v>
      </c>
      <c r="F18" s="87" t="s">
        <v>993</v>
      </c>
      <c r="G18" s="88" t="s">
        <v>994</v>
      </c>
      <c r="H18" s="40"/>
      <c r="I18" s="41" t="s">
        <v>995</v>
      </c>
      <c r="J18" s="34"/>
      <c r="K18" s="121"/>
    </row>
    <row r="19" spans="1:13" ht="12.75">
      <c r="A19" s="42" t="s">
        <v>335</v>
      </c>
      <c r="B19" s="47"/>
      <c r="C19" s="48" t="s">
        <v>686</v>
      </c>
      <c r="D19" s="89" t="s">
        <v>855</v>
      </c>
      <c r="E19" s="90" t="s">
        <v>881</v>
      </c>
      <c r="F19" s="90" t="s">
        <v>989</v>
      </c>
      <c r="G19" s="91" t="s">
        <v>996</v>
      </c>
      <c r="H19" s="49"/>
      <c r="I19" s="50" t="s">
        <v>997</v>
      </c>
      <c r="J19" s="34"/>
      <c r="K19" s="121"/>
      <c r="M19" s="118"/>
    </row>
    <row r="20" spans="1:11" ht="12.75">
      <c r="A20" s="45" t="s">
        <v>998</v>
      </c>
      <c r="B20" s="51">
        <v>8</v>
      </c>
      <c r="C20" s="46" t="s">
        <v>883</v>
      </c>
      <c r="D20" s="86" t="s">
        <v>884</v>
      </c>
      <c r="E20" s="87" t="s">
        <v>885</v>
      </c>
      <c r="F20" s="87" t="s">
        <v>886</v>
      </c>
      <c r="G20" s="88" t="s">
        <v>878</v>
      </c>
      <c r="H20" s="40"/>
      <c r="I20" s="41" t="s">
        <v>887</v>
      </c>
      <c r="J20" s="34"/>
      <c r="K20" s="121"/>
    </row>
    <row r="21" spans="1:13" ht="12.75">
      <c r="A21" s="42" t="s">
        <v>359</v>
      </c>
      <c r="B21" s="47"/>
      <c r="C21" s="48" t="s">
        <v>363</v>
      </c>
      <c r="D21" s="89" t="s">
        <v>999</v>
      </c>
      <c r="E21" s="90" t="s">
        <v>999</v>
      </c>
      <c r="F21" s="90" t="s">
        <v>999</v>
      </c>
      <c r="G21" s="91" t="s">
        <v>1000</v>
      </c>
      <c r="H21" s="49"/>
      <c r="I21" s="50" t="s">
        <v>888</v>
      </c>
      <c r="J21" s="34"/>
      <c r="K21" s="121"/>
      <c r="M21" s="118"/>
    </row>
    <row r="22" spans="1:11" ht="12.75">
      <c r="A22" s="45" t="s">
        <v>1001</v>
      </c>
      <c r="B22" s="51">
        <v>10</v>
      </c>
      <c r="C22" s="46" t="s">
        <v>905</v>
      </c>
      <c r="D22" s="86" t="s">
        <v>884</v>
      </c>
      <c r="E22" s="87" t="s">
        <v>1002</v>
      </c>
      <c r="F22" s="87" t="s">
        <v>1003</v>
      </c>
      <c r="G22" s="88" t="s">
        <v>1004</v>
      </c>
      <c r="H22" s="40"/>
      <c r="I22" s="41" t="s">
        <v>1005</v>
      </c>
      <c r="J22" s="34"/>
      <c r="K22" s="121"/>
    </row>
    <row r="23" spans="1:13" ht="12.75">
      <c r="A23" s="42" t="s">
        <v>359</v>
      </c>
      <c r="B23" s="47"/>
      <c r="C23" s="48" t="s">
        <v>367</v>
      </c>
      <c r="D23" s="89" t="s">
        <v>999</v>
      </c>
      <c r="E23" s="90" t="s">
        <v>895</v>
      </c>
      <c r="F23" s="90" t="s">
        <v>895</v>
      </c>
      <c r="G23" s="91" t="s">
        <v>1006</v>
      </c>
      <c r="H23" s="49"/>
      <c r="I23" s="50" t="s">
        <v>1007</v>
      </c>
      <c r="J23" s="34"/>
      <c r="K23" s="121"/>
      <c r="M23" s="118"/>
    </row>
    <row r="24" spans="1:11" ht="12.75">
      <c r="A24" s="45" t="s">
        <v>1008</v>
      </c>
      <c r="B24" s="51">
        <v>11</v>
      </c>
      <c r="C24" s="46" t="s">
        <v>906</v>
      </c>
      <c r="D24" s="86" t="s">
        <v>849</v>
      </c>
      <c r="E24" s="87" t="s">
        <v>1009</v>
      </c>
      <c r="F24" s="87" t="s">
        <v>1010</v>
      </c>
      <c r="G24" s="88" t="s">
        <v>1011</v>
      </c>
      <c r="H24" s="40"/>
      <c r="I24" s="41" t="s">
        <v>1012</v>
      </c>
      <c r="J24" s="34"/>
      <c r="K24" s="121"/>
    </row>
    <row r="25" spans="1:13" ht="12.75">
      <c r="A25" s="42" t="s">
        <v>334</v>
      </c>
      <c r="B25" s="47"/>
      <c r="C25" s="48" t="s">
        <v>347</v>
      </c>
      <c r="D25" s="89" t="s">
        <v>1013</v>
      </c>
      <c r="E25" s="90" t="s">
        <v>1014</v>
      </c>
      <c r="F25" s="90" t="s">
        <v>1015</v>
      </c>
      <c r="G25" s="91" t="s">
        <v>1016</v>
      </c>
      <c r="H25" s="49"/>
      <c r="I25" s="50" t="s">
        <v>1017</v>
      </c>
      <c r="J25" s="34"/>
      <c r="K25" s="121"/>
      <c r="M25" s="118"/>
    </row>
    <row r="26" spans="1:11" ht="12.75">
      <c r="A26" s="45" t="s">
        <v>1018</v>
      </c>
      <c r="B26" s="51">
        <v>9</v>
      </c>
      <c r="C26" s="46" t="s">
        <v>889</v>
      </c>
      <c r="D26" s="86" t="s">
        <v>890</v>
      </c>
      <c r="E26" s="87" t="s">
        <v>891</v>
      </c>
      <c r="F26" s="87" t="s">
        <v>892</v>
      </c>
      <c r="G26" s="88" t="s">
        <v>893</v>
      </c>
      <c r="H26" s="40"/>
      <c r="I26" s="41" t="s">
        <v>894</v>
      </c>
      <c r="J26" s="34"/>
      <c r="K26" s="121"/>
    </row>
    <row r="27" spans="1:13" ht="12.75">
      <c r="A27" s="42" t="s">
        <v>359</v>
      </c>
      <c r="B27" s="47"/>
      <c r="C27" s="48" t="s">
        <v>367</v>
      </c>
      <c r="D27" s="89" t="s">
        <v>1648</v>
      </c>
      <c r="E27" s="90" t="s">
        <v>1020</v>
      </c>
      <c r="F27" s="90" t="s">
        <v>1021</v>
      </c>
      <c r="G27" s="91" t="s">
        <v>1022</v>
      </c>
      <c r="H27" s="49"/>
      <c r="I27" s="50" t="s">
        <v>896</v>
      </c>
      <c r="J27" s="34"/>
      <c r="K27" s="121"/>
      <c r="M27" s="118"/>
    </row>
    <row r="28" spans="1:11" ht="12.75">
      <c r="A28" s="45" t="s">
        <v>1023</v>
      </c>
      <c r="B28" s="51">
        <v>5</v>
      </c>
      <c r="C28" s="46" t="s">
        <v>897</v>
      </c>
      <c r="D28" s="86" t="s">
        <v>898</v>
      </c>
      <c r="E28" s="87" t="s">
        <v>899</v>
      </c>
      <c r="F28" s="87" t="s">
        <v>900</v>
      </c>
      <c r="G28" s="88" t="s">
        <v>901</v>
      </c>
      <c r="H28" s="40"/>
      <c r="I28" s="41" t="s">
        <v>902</v>
      </c>
      <c r="J28" s="34"/>
      <c r="K28" s="121"/>
    </row>
    <row r="29" spans="1:13" ht="12.75">
      <c r="A29" s="42" t="s">
        <v>335</v>
      </c>
      <c r="B29" s="47"/>
      <c r="C29" s="48" t="s">
        <v>495</v>
      </c>
      <c r="D29" s="89" t="s">
        <v>1649</v>
      </c>
      <c r="E29" s="90" t="s">
        <v>1024</v>
      </c>
      <c r="F29" s="90" t="s">
        <v>996</v>
      </c>
      <c r="G29" s="91" t="s">
        <v>903</v>
      </c>
      <c r="H29" s="49"/>
      <c r="I29" s="50" t="s">
        <v>904</v>
      </c>
      <c r="J29" s="34"/>
      <c r="K29" s="121"/>
      <c r="M29" s="118"/>
    </row>
    <row r="30" spans="1:11" ht="12.75">
      <c r="A30" s="45" t="s">
        <v>1025</v>
      </c>
      <c r="B30" s="51">
        <v>15</v>
      </c>
      <c r="C30" s="46" t="s">
        <v>909</v>
      </c>
      <c r="D30" s="86" t="s">
        <v>1026</v>
      </c>
      <c r="E30" s="87" t="s">
        <v>1027</v>
      </c>
      <c r="F30" s="87" t="s">
        <v>1028</v>
      </c>
      <c r="G30" s="88" t="s">
        <v>1029</v>
      </c>
      <c r="H30" s="40"/>
      <c r="I30" s="41" t="s">
        <v>1030</v>
      </c>
      <c r="J30" s="34"/>
      <c r="K30" s="121"/>
    </row>
    <row r="31" spans="1:13" ht="12.75">
      <c r="A31" s="42" t="s">
        <v>359</v>
      </c>
      <c r="B31" s="47"/>
      <c r="C31" s="48" t="s">
        <v>367</v>
      </c>
      <c r="D31" s="89" t="s">
        <v>1031</v>
      </c>
      <c r="E31" s="90" t="s">
        <v>1032</v>
      </c>
      <c r="F31" s="90" t="s">
        <v>1033</v>
      </c>
      <c r="G31" s="91" t="s">
        <v>1340</v>
      </c>
      <c r="H31" s="49"/>
      <c r="I31" s="50" t="s">
        <v>1034</v>
      </c>
      <c r="J31" s="34"/>
      <c r="K31" s="121"/>
      <c r="M31" s="118"/>
    </row>
    <row r="32" spans="1:11" ht="12.75">
      <c r="A32" s="45" t="s">
        <v>1035</v>
      </c>
      <c r="B32" s="51">
        <v>22</v>
      </c>
      <c r="C32" s="46" t="s">
        <v>916</v>
      </c>
      <c r="D32" s="86" t="s">
        <v>1036</v>
      </c>
      <c r="E32" s="87" t="s">
        <v>1037</v>
      </c>
      <c r="F32" s="87" t="s">
        <v>1038</v>
      </c>
      <c r="G32" s="88" t="s">
        <v>1039</v>
      </c>
      <c r="H32" s="40"/>
      <c r="I32" s="41" t="s">
        <v>1040</v>
      </c>
      <c r="J32" s="34"/>
      <c r="K32" s="121"/>
    </row>
    <row r="33" spans="1:13" ht="12.75">
      <c r="A33" s="42" t="s">
        <v>359</v>
      </c>
      <c r="B33" s="47"/>
      <c r="C33" s="48" t="s">
        <v>367</v>
      </c>
      <c r="D33" s="89" t="s">
        <v>1650</v>
      </c>
      <c r="E33" s="90" t="s">
        <v>1021</v>
      </c>
      <c r="F33" s="90" t="s">
        <v>1041</v>
      </c>
      <c r="G33" s="91" t="s">
        <v>1171</v>
      </c>
      <c r="H33" s="49"/>
      <c r="I33" s="50" t="s">
        <v>1042</v>
      </c>
      <c r="J33" s="34"/>
      <c r="K33" s="121"/>
      <c r="M33" s="118"/>
    </row>
    <row r="34" spans="1:11" ht="12.75">
      <c r="A34" s="45" t="s">
        <v>1043</v>
      </c>
      <c r="B34" s="51">
        <v>16</v>
      </c>
      <c r="C34" s="46" t="s">
        <v>910</v>
      </c>
      <c r="D34" s="86" t="s">
        <v>1044</v>
      </c>
      <c r="E34" s="87" t="s">
        <v>1045</v>
      </c>
      <c r="F34" s="87" t="s">
        <v>1046</v>
      </c>
      <c r="G34" s="88" t="s">
        <v>1047</v>
      </c>
      <c r="H34" s="40"/>
      <c r="I34" s="41" t="s">
        <v>1048</v>
      </c>
      <c r="J34" s="34"/>
      <c r="K34" s="121"/>
    </row>
    <row r="35" spans="1:13" ht="12.75">
      <c r="A35" s="42" t="s">
        <v>359</v>
      </c>
      <c r="B35" s="47"/>
      <c r="C35" s="48" t="s">
        <v>682</v>
      </c>
      <c r="D35" s="89" t="s">
        <v>1049</v>
      </c>
      <c r="E35" s="90" t="s">
        <v>1019</v>
      </c>
      <c r="F35" s="90" t="s">
        <v>1051</v>
      </c>
      <c r="G35" s="91" t="s">
        <v>1052</v>
      </c>
      <c r="H35" s="49"/>
      <c r="I35" s="50" t="s">
        <v>1053</v>
      </c>
      <c r="J35" s="34"/>
      <c r="K35" s="121"/>
      <c r="M35" s="118"/>
    </row>
    <row r="36" spans="1:11" ht="12.75">
      <c r="A36" s="45" t="s">
        <v>1054</v>
      </c>
      <c r="B36" s="51">
        <v>12</v>
      </c>
      <c r="C36" s="46" t="s">
        <v>907</v>
      </c>
      <c r="D36" s="86" t="s">
        <v>1055</v>
      </c>
      <c r="E36" s="87" t="s">
        <v>1056</v>
      </c>
      <c r="F36" s="87" t="s">
        <v>1057</v>
      </c>
      <c r="G36" s="88" t="s">
        <v>893</v>
      </c>
      <c r="H36" s="40"/>
      <c r="I36" s="41" t="s">
        <v>1058</v>
      </c>
      <c r="J36" s="34"/>
      <c r="K36" s="121"/>
    </row>
    <row r="37" spans="1:13" ht="12.75">
      <c r="A37" s="42" t="s">
        <v>359</v>
      </c>
      <c r="B37" s="47"/>
      <c r="C37" s="48" t="s">
        <v>679</v>
      </c>
      <c r="D37" s="89" t="s">
        <v>1068</v>
      </c>
      <c r="E37" s="90" t="s">
        <v>1059</v>
      </c>
      <c r="F37" s="90" t="s">
        <v>1076</v>
      </c>
      <c r="G37" s="91" t="s">
        <v>1022</v>
      </c>
      <c r="H37" s="49"/>
      <c r="I37" s="50" t="s">
        <v>1061</v>
      </c>
      <c r="J37" s="34"/>
      <c r="K37" s="121"/>
      <c r="M37" s="118"/>
    </row>
    <row r="38" spans="1:11" ht="12.75">
      <c r="A38" s="45" t="s">
        <v>1062</v>
      </c>
      <c r="B38" s="51">
        <v>21</v>
      </c>
      <c r="C38" s="46" t="s">
        <v>915</v>
      </c>
      <c r="D38" s="86" t="s">
        <v>1063</v>
      </c>
      <c r="E38" s="87" t="s">
        <v>1064</v>
      </c>
      <c r="F38" s="87" t="s">
        <v>1065</v>
      </c>
      <c r="G38" s="88" t="s">
        <v>1066</v>
      </c>
      <c r="H38" s="40"/>
      <c r="I38" s="41" t="s">
        <v>1067</v>
      </c>
      <c r="J38" s="34"/>
      <c r="K38" s="121"/>
    </row>
    <row r="39" spans="1:13" ht="12.75">
      <c r="A39" s="42" t="s">
        <v>359</v>
      </c>
      <c r="B39" s="47"/>
      <c r="C39" s="48" t="s">
        <v>679</v>
      </c>
      <c r="D39" s="89" t="s">
        <v>1033</v>
      </c>
      <c r="E39" s="90" t="s">
        <v>1125</v>
      </c>
      <c r="F39" s="90" t="s">
        <v>1110</v>
      </c>
      <c r="G39" s="91" t="s">
        <v>1020</v>
      </c>
      <c r="H39" s="49"/>
      <c r="I39" s="50" t="s">
        <v>1069</v>
      </c>
      <c r="J39" s="34"/>
      <c r="K39" s="121"/>
      <c r="M39" s="118"/>
    </row>
    <row r="40" spans="1:11" ht="12.75">
      <c r="A40" s="45" t="s">
        <v>1070</v>
      </c>
      <c r="B40" s="51">
        <v>20</v>
      </c>
      <c r="C40" s="46" t="s">
        <v>914</v>
      </c>
      <c r="D40" s="86" t="s">
        <v>1071</v>
      </c>
      <c r="E40" s="87" t="s">
        <v>1072</v>
      </c>
      <c r="F40" s="87" t="s">
        <v>1073</v>
      </c>
      <c r="G40" s="88" t="s">
        <v>893</v>
      </c>
      <c r="H40" s="40"/>
      <c r="I40" s="41" t="s">
        <v>1074</v>
      </c>
      <c r="J40" s="34"/>
      <c r="K40" s="121"/>
    </row>
    <row r="41" spans="1:13" ht="12.75">
      <c r="A41" s="42" t="s">
        <v>335</v>
      </c>
      <c r="B41" s="47"/>
      <c r="C41" s="48" t="s">
        <v>690</v>
      </c>
      <c r="D41" s="89" t="s">
        <v>1060</v>
      </c>
      <c r="E41" s="90" t="s">
        <v>1075</v>
      </c>
      <c r="F41" s="90" t="s">
        <v>1171</v>
      </c>
      <c r="G41" s="91" t="s">
        <v>1077</v>
      </c>
      <c r="H41" s="49"/>
      <c r="I41" s="50" t="s">
        <v>1078</v>
      </c>
      <c r="J41" s="34"/>
      <c r="K41" s="121"/>
      <c r="M41" s="118"/>
    </row>
    <row r="42" spans="1:11" ht="12.75">
      <c r="A42" s="45" t="s">
        <v>1079</v>
      </c>
      <c r="B42" s="51">
        <v>34</v>
      </c>
      <c r="C42" s="46" t="s">
        <v>928</v>
      </c>
      <c r="D42" s="86" t="s">
        <v>1172</v>
      </c>
      <c r="E42" s="87" t="s">
        <v>1173</v>
      </c>
      <c r="F42" s="87" t="s">
        <v>1174</v>
      </c>
      <c r="G42" s="88" t="s">
        <v>1175</v>
      </c>
      <c r="H42" s="40"/>
      <c r="I42" s="41" t="s">
        <v>1176</v>
      </c>
      <c r="J42" s="34"/>
      <c r="K42" s="121"/>
    </row>
    <row r="43" spans="1:13" ht="12.75">
      <c r="A43" s="42" t="s">
        <v>379</v>
      </c>
      <c r="B43" s="47"/>
      <c r="C43" s="48" t="s">
        <v>382</v>
      </c>
      <c r="D43" s="89" t="s">
        <v>1651</v>
      </c>
      <c r="E43" s="90" t="s">
        <v>1087</v>
      </c>
      <c r="F43" s="90" t="s">
        <v>1178</v>
      </c>
      <c r="G43" s="91" t="s">
        <v>1186</v>
      </c>
      <c r="H43" s="49"/>
      <c r="I43" s="50" t="s">
        <v>1179</v>
      </c>
      <c r="J43" s="34"/>
      <c r="K43" s="121"/>
      <c r="M43" s="118"/>
    </row>
    <row r="44" spans="1:11" ht="12.75">
      <c r="A44" s="45" t="s">
        <v>1180</v>
      </c>
      <c r="B44" s="51">
        <v>33</v>
      </c>
      <c r="C44" s="46" t="s">
        <v>927</v>
      </c>
      <c r="D44" s="86" t="s">
        <v>1080</v>
      </c>
      <c r="E44" s="87" t="s">
        <v>1081</v>
      </c>
      <c r="F44" s="87" t="s">
        <v>1082</v>
      </c>
      <c r="G44" s="88" t="s">
        <v>1083</v>
      </c>
      <c r="H44" s="40"/>
      <c r="I44" s="41" t="s">
        <v>1084</v>
      </c>
      <c r="J44" s="34"/>
      <c r="K44" s="121"/>
    </row>
    <row r="45" spans="1:13" ht="12.75">
      <c r="A45" s="42" t="s">
        <v>349</v>
      </c>
      <c r="B45" s="47"/>
      <c r="C45" s="48" t="s">
        <v>351</v>
      </c>
      <c r="D45" s="89" t="s">
        <v>1181</v>
      </c>
      <c r="E45" s="90" t="s">
        <v>1177</v>
      </c>
      <c r="F45" s="90" t="s">
        <v>1177</v>
      </c>
      <c r="G45" s="91" t="s">
        <v>1086</v>
      </c>
      <c r="H45" s="49"/>
      <c r="I45" s="50" t="s">
        <v>1088</v>
      </c>
      <c r="J45" s="34"/>
      <c r="K45" s="121"/>
      <c r="M45" s="118"/>
    </row>
    <row r="46" spans="1:11" ht="12.75">
      <c r="A46" s="45" t="s">
        <v>1096</v>
      </c>
      <c r="B46" s="51">
        <v>35</v>
      </c>
      <c r="C46" s="46" t="s">
        <v>929</v>
      </c>
      <c r="D46" s="86" t="s">
        <v>1182</v>
      </c>
      <c r="E46" s="87" t="s">
        <v>1064</v>
      </c>
      <c r="F46" s="87" t="s">
        <v>1183</v>
      </c>
      <c r="G46" s="88" t="s">
        <v>1184</v>
      </c>
      <c r="H46" s="40"/>
      <c r="I46" s="41" t="s">
        <v>1185</v>
      </c>
      <c r="J46" s="34"/>
      <c r="K46" s="121"/>
    </row>
    <row r="47" spans="1:13" ht="12.75">
      <c r="A47" s="42" t="s">
        <v>379</v>
      </c>
      <c r="B47" s="47"/>
      <c r="C47" s="48" t="s">
        <v>382</v>
      </c>
      <c r="D47" s="89" t="s">
        <v>1268</v>
      </c>
      <c r="E47" s="90" t="s">
        <v>1085</v>
      </c>
      <c r="F47" s="90" t="s">
        <v>1101</v>
      </c>
      <c r="G47" s="91" t="s">
        <v>1341</v>
      </c>
      <c r="H47" s="49"/>
      <c r="I47" s="50" t="s">
        <v>1188</v>
      </c>
      <c r="J47" s="34"/>
      <c r="K47" s="121"/>
      <c r="M47" s="118"/>
    </row>
    <row r="48" spans="1:11" ht="12.75">
      <c r="A48" s="45" t="s">
        <v>1189</v>
      </c>
      <c r="B48" s="51">
        <v>43</v>
      </c>
      <c r="C48" s="46" t="s">
        <v>937</v>
      </c>
      <c r="D48" s="86" t="s">
        <v>1036</v>
      </c>
      <c r="E48" s="87" t="s">
        <v>1089</v>
      </c>
      <c r="F48" s="87" t="s">
        <v>1090</v>
      </c>
      <c r="G48" s="88" t="s">
        <v>1091</v>
      </c>
      <c r="H48" s="40"/>
      <c r="I48" s="41" t="s">
        <v>1092</v>
      </c>
      <c r="J48" s="34"/>
      <c r="K48" s="121"/>
    </row>
    <row r="49" spans="1:13" ht="12.75">
      <c r="A49" s="42" t="s">
        <v>334</v>
      </c>
      <c r="B49" s="47"/>
      <c r="C49" s="48" t="s">
        <v>347</v>
      </c>
      <c r="D49" s="89" t="s">
        <v>1195</v>
      </c>
      <c r="E49" s="90" t="s">
        <v>1102</v>
      </c>
      <c r="F49" s="90" t="s">
        <v>1102</v>
      </c>
      <c r="G49" s="91" t="s">
        <v>1094</v>
      </c>
      <c r="H49" s="49"/>
      <c r="I49" s="50" t="s">
        <v>1095</v>
      </c>
      <c r="J49" s="34"/>
      <c r="K49" s="121"/>
      <c r="M49" s="118"/>
    </row>
    <row r="50" spans="1:11" ht="12.75">
      <c r="A50" s="45" t="s">
        <v>1113</v>
      </c>
      <c r="B50" s="51">
        <v>37</v>
      </c>
      <c r="C50" s="46" t="s">
        <v>931</v>
      </c>
      <c r="D50" s="86" t="s">
        <v>890</v>
      </c>
      <c r="E50" s="87" t="s">
        <v>1190</v>
      </c>
      <c r="F50" s="87" t="s">
        <v>1191</v>
      </c>
      <c r="G50" s="88" t="s">
        <v>1192</v>
      </c>
      <c r="H50" s="40"/>
      <c r="I50" s="41" t="s">
        <v>1193</v>
      </c>
      <c r="J50" s="34"/>
      <c r="K50" s="121"/>
    </row>
    <row r="51" spans="1:13" ht="12.75">
      <c r="A51" s="42" t="s">
        <v>379</v>
      </c>
      <c r="B51" s="47"/>
      <c r="C51" s="48" t="s">
        <v>386</v>
      </c>
      <c r="D51" s="89" t="s">
        <v>1119</v>
      </c>
      <c r="E51" s="90" t="s">
        <v>1130</v>
      </c>
      <c r="F51" s="90" t="s">
        <v>1194</v>
      </c>
      <c r="G51" s="91" t="s">
        <v>1342</v>
      </c>
      <c r="H51" s="49"/>
      <c r="I51" s="50" t="s">
        <v>1196</v>
      </c>
      <c r="J51" s="34"/>
      <c r="K51" s="121"/>
      <c r="M51" s="118"/>
    </row>
    <row r="52" spans="1:11" ht="12.75">
      <c r="A52" s="45" t="s">
        <v>1197</v>
      </c>
      <c r="B52" s="51">
        <v>38</v>
      </c>
      <c r="C52" s="46" t="s">
        <v>932</v>
      </c>
      <c r="D52" s="86" t="s">
        <v>1036</v>
      </c>
      <c r="E52" s="87" t="s">
        <v>1198</v>
      </c>
      <c r="F52" s="87" t="s">
        <v>1199</v>
      </c>
      <c r="G52" s="88" t="s">
        <v>1200</v>
      </c>
      <c r="H52" s="40"/>
      <c r="I52" s="41" t="s">
        <v>1201</v>
      </c>
      <c r="J52" s="34"/>
      <c r="K52" s="121"/>
    </row>
    <row r="53" spans="1:13" ht="12.75">
      <c r="A53" s="42" t="s">
        <v>379</v>
      </c>
      <c r="B53" s="47"/>
      <c r="C53" s="48" t="s">
        <v>382</v>
      </c>
      <c r="D53" s="89" t="s">
        <v>1195</v>
      </c>
      <c r="E53" s="90" t="s">
        <v>1093</v>
      </c>
      <c r="F53" s="90" t="s">
        <v>1202</v>
      </c>
      <c r="G53" s="91" t="s">
        <v>1210</v>
      </c>
      <c r="H53" s="49"/>
      <c r="I53" s="50" t="s">
        <v>1203</v>
      </c>
      <c r="J53" s="34"/>
      <c r="K53" s="121"/>
      <c r="M53" s="118"/>
    </row>
    <row r="54" spans="1:11" ht="12.75">
      <c r="A54" s="45" t="s">
        <v>1204</v>
      </c>
      <c r="B54" s="51">
        <v>32</v>
      </c>
      <c r="C54" s="46" t="s">
        <v>926</v>
      </c>
      <c r="D54" s="86" t="s">
        <v>1055</v>
      </c>
      <c r="E54" s="87" t="s">
        <v>1097</v>
      </c>
      <c r="F54" s="87" t="s">
        <v>1098</v>
      </c>
      <c r="G54" s="88" t="s">
        <v>1099</v>
      </c>
      <c r="H54" s="40"/>
      <c r="I54" s="41" t="s">
        <v>1100</v>
      </c>
      <c r="J54" s="34"/>
      <c r="K54" s="121"/>
    </row>
    <row r="55" spans="1:13" ht="12.75">
      <c r="A55" s="42" t="s">
        <v>349</v>
      </c>
      <c r="B55" s="47"/>
      <c r="C55" s="48" t="s">
        <v>720</v>
      </c>
      <c r="D55" s="89" t="s">
        <v>1087</v>
      </c>
      <c r="E55" s="90" t="s">
        <v>1652</v>
      </c>
      <c r="F55" s="90" t="s">
        <v>1206</v>
      </c>
      <c r="G55" s="91" t="s">
        <v>1103</v>
      </c>
      <c r="H55" s="49"/>
      <c r="I55" s="50" t="s">
        <v>1104</v>
      </c>
      <c r="J55" s="34"/>
      <c r="K55" s="121"/>
      <c r="M55" s="118"/>
    </row>
    <row r="56" spans="1:13" ht="12.75">
      <c r="A56" s="45" t="s">
        <v>1207</v>
      </c>
      <c r="B56" s="51">
        <v>18</v>
      </c>
      <c r="C56" s="46" t="s">
        <v>912</v>
      </c>
      <c r="D56" s="86" t="s">
        <v>1105</v>
      </c>
      <c r="E56" s="87" t="s">
        <v>1106</v>
      </c>
      <c r="F56" s="87" t="s">
        <v>1107</v>
      </c>
      <c r="G56" s="88" t="s">
        <v>1108</v>
      </c>
      <c r="H56" s="40"/>
      <c r="I56" s="41" t="s">
        <v>1109</v>
      </c>
      <c r="J56" s="34"/>
      <c r="K56"/>
      <c r="M56" s="118"/>
    </row>
    <row r="57" spans="1:11" ht="12.75">
      <c r="A57" s="42" t="s">
        <v>335</v>
      </c>
      <c r="B57" s="47"/>
      <c r="C57" s="48" t="s">
        <v>690</v>
      </c>
      <c r="D57" s="89" t="s">
        <v>1265</v>
      </c>
      <c r="E57" s="90" t="s">
        <v>1653</v>
      </c>
      <c r="F57" s="90" t="s">
        <v>1208</v>
      </c>
      <c r="G57" s="91" t="s">
        <v>1169</v>
      </c>
      <c r="H57" s="49"/>
      <c r="I57" s="50" t="s">
        <v>1112</v>
      </c>
      <c r="J57" s="34"/>
      <c r="K57"/>
    </row>
    <row r="58" spans="1:15" ht="12.75">
      <c r="A58" s="45" t="s">
        <v>1209</v>
      </c>
      <c r="B58" s="51">
        <v>31</v>
      </c>
      <c r="C58" s="46" t="s">
        <v>925</v>
      </c>
      <c r="D58" s="86" t="s">
        <v>1114</v>
      </c>
      <c r="E58" s="87" t="s">
        <v>1115</v>
      </c>
      <c r="F58" s="87" t="s">
        <v>1116</v>
      </c>
      <c r="G58" s="88" t="s">
        <v>1117</v>
      </c>
      <c r="H58" s="40"/>
      <c r="I58" s="41" t="s">
        <v>1118</v>
      </c>
      <c r="J58" s="34"/>
      <c r="K58"/>
      <c r="M58" s="122"/>
      <c r="O58" s="122"/>
    </row>
    <row r="59" spans="1:15" ht="12.75">
      <c r="A59" s="42" t="s">
        <v>349</v>
      </c>
      <c r="B59" s="47"/>
      <c r="C59" s="48" t="s">
        <v>351</v>
      </c>
      <c r="D59" s="89" t="s">
        <v>1335</v>
      </c>
      <c r="E59" s="90" t="s">
        <v>1654</v>
      </c>
      <c r="F59" s="90" t="s">
        <v>1211</v>
      </c>
      <c r="G59" s="91" t="s">
        <v>1205</v>
      </c>
      <c r="H59" s="49"/>
      <c r="I59" s="50" t="s">
        <v>1120</v>
      </c>
      <c r="J59" s="34"/>
      <c r="K59"/>
      <c r="M59" s="122"/>
      <c r="O59" s="122"/>
    </row>
    <row r="60" spans="1:15" ht="12.75">
      <c r="A60" s="45" t="s">
        <v>1250</v>
      </c>
      <c r="B60" s="51">
        <v>44</v>
      </c>
      <c r="C60" s="46" t="s">
        <v>938</v>
      </c>
      <c r="D60" s="86" t="s">
        <v>1099</v>
      </c>
      <c r="E60" s="87" t="s">
        <v>1251</v>
      </c>
      <c r="F60" s="87" t="s">
        <v>1252</v>
      </c>
      <c r="G60" s="88" t="s">
        <v>1253</v>
      </c>
      <c r="H60" s="40"/>
      <c r="I60" s="41" t="s">
        <v>1254</v>
      </c>
      <c r="J60" s="34"/>
      <c r="K60"/>
      <c r="M60" s="122"/>
      <c r="O60" s="122"/>
    </row>
    <row r="61" spans="1:11" ht="12.75">
      <c r="A61" s="42" t="s">
        <v>413</v>
      </c>
      <c r="B61" s="47"/>
      <c r="C61" s="48" t="s">
        <v>513</v>
      </c>
      <c r="D61" s="89" t="s">
        <v>1655</v>
      </c>
      <c r="E61" s="90" t="s">
        <v>1274</v>
      </c>
      <c r="F61" s="90" t="s">
        <v>1255</v>
      </c>
      <c r="G61" s="91" t="s">
        <v>1284</v>
      </c>
      <c r="H61" s="49"/>
      <c r="I61" s="50" t="s">
        <v>1257</v>
      </c>
      <c r="J61" s="34"/>
      <c r="K61"/>
    </row>
    <row r="62" spans="1:11" ht="12.75">
      <c r="A62" s="45" t="s">
        <v>1258</v>
      </c>
      <c r="B62" s="51">
        <v>98</v>
      </c>
      <c r="C62" s="46" t="s">
        <v>908</v>
      </c>
      <c r="D62" s="86" t="s">
        <v>1080</v>
      </c>
      <c r="E62" s="87" t="s">
        <v>1121</v>
      </c>
      <c r="F62" s="87" t="s">
        <v>1122</v>
      </c>
      <c r="G62" s="88" t="s">
        <v>1123</v>
      </c>
      <c r="H62" s="40"/>
      <c r="I62" s="41" t="s">
        <v>1124</v>
      </c>
      <c r="J62" s="34"/>
      <c r="K62"/>
    </row>
    <row r="63" spans="1:13" ht="12.75">
      <c r="A63" s="42" t="s">
        <v>359</v>
      </c>
      <c r="B63" s="47"/>
      <c r="C63" s="48" t="s">
        <v>682</v>
      </c>
      <c r="D63" s="89" t="s">
        <v>1212</v>
      </c>
      <c r="E63" s="90" t="s">
        <v>1656</v>
      </c>
      <c r="F63" s="90" t="s">
        <v>1248</v>
      </c>
      <c r="G63" s="91" t="s">
        <v>1343</v>
      </c>
      <c r="H63" s="49"/>
      <c r="I63" s="50" t="s">
        <v>1126</v>
      </c>
      <c r="J63" s="34"/>
      <c r="K63"/>
      <c r="M63" s="122"/>
    </row>
    <row r="64" spans="1:13" ht="12.75">
      <c r="A64" s="45" t="s">
        <v>1259</v>
      </c>
      <c r="B64" s="51">
        <v>58</v>
      </c>
      <c r="C64" s="46" t="s">
        <v>951</v>
      </c>
      <c r="D64" s="86" t="s">
        <v>1182</v>
      </c>
      <c r="E64" s="87" t="s">
        <v>892</v>
      </c>
      <c r="F64" s="87" t="s">
        <v>1260</v>
      </c>
      <c r="G64" s="88" t="s">
        <v>1261</v>
      </c>
      <c r="H64" s="40"/>
      <c r="I64" s="41" t="s">
        <v>1262</v>
      </c>
      <c r="J64" s="34"/>
      <c r="K64"/>
      <c r="M64" s="122"/>
    </row>
    <row r="65" spans="1:13" ht="12.75">
      <c r="A65" s="42" t="s">
        <v>413</v>
      </c>
      <c r="B65" s="47"/>
      <c r="C65" s="48" t="s">
        <v>421</v>
      </c>
      <c r="D65" s="89" t="s">
        <v>1657</v>
      </c>
      <c r="E65" s="90" t="s">
        <v>1329</v>
      </c>
      <c r="F65" s="90" t="s">
        <v>1449</v>
      </c>
      <c r="G65" s="91" t="s">
        <v>1344</v>
      </c>
      <c r="H65" s="49"/>
      <c r="I65" s="50" t="s">
        <v>1263</v>
      </c>
      <c r="J65" s="34"/>
      <c r="K65"/>
      <c r="M65" s="122"/>
    </row>
    <row r="66" spans="1:11" ht="12.75">
      <c r="A66" s="45" t="s">
        <v>1264</v>
      </c>
      <c r="B66" s="51">
        <v>42</v>
      </c>
      <c r="C66" s="46" t="s">
        <v>936</v>
      </c>
      <c r="D66" s="86" t="s">
        <v>1213</v>
      </c>
      <c r="E66" s="87" t="s">
        <v>1214</v>
      </c>
      <c r="F66" s="87" t="s">
        <v>1215</v>
      </c>
      <c r="G66" s="88" t="s">
        <v>1216</v>
      </c>
      <c r="H66" s="40"/>
      <c r="I66" s="41" t="s">
        <v>1217</v>
      </c>
      <c r="J66" s="34"/>
      <c r="K66"/>
    </row>
    <row r="67" spans="1:11" ht="12.75">
      <c r="A67" s="42" t="s">
        <v>359</v>
      </c>
      <c r="B67" s="47"/>
      <c r="C67" s="48" t="s">
        <v>367</v>
      </c>
      <c r="D67" s="89" t="s">
        <v>1051</v>
      </c>
      <c r="E67" s="90" t="s">
        <v>1658</v>
      </c>
      <c r="F67" s="90" t="s">
        <v>1450</v>
      </c>
      <c r="G67" s="91" t="s">
        <v>1167</v>
      </c>
      <c r="H67" s="49"/>
      <c r="I67" s="50" t="s">
        <v>1218</v>
      </c>
      <c r="J67" s="34"/>
      <c r="K67"/>
    </row>
    <row r="68" spans="1:11" ht="12.75">
      <c r="A68" s="45" t="s">
        <v>1266</v>
      </c>
      <c r="B68" s="51">
        <v>30</v>
      </c>
      <c r="C68" s="46" t="s">
        <v>924</v>
      </c>
      <c r="D68" s="86" t="s">
        <v>1127</v>
      </c>
      <c r="E68" s="87" t="s">
        <v>1003</v>
      </c>
      <c r="F68" s="87" t="s">
        <v>1128</v>
      </c>
      <c r="G68" s="88" t="s">
        <v>1123</v>
      </c>
      <c r="H68" s="40"/>
      <c r="I68" s="41" t="s">
        <v>1129</v>
      </c>
      <c r="J68" s="34"/>
      <c r="K68"/>
    </row>
    <row r="69" spans="1:11" ht="12.75">
      <c r="A69" s="42" t="s">
        <v>349</v>
      </c>
      <c r="B69" s="47"/>
      <c r="C69" s="48" t="s">
        <v>351</v>
      </c>
      <c r="D69" s="89" t="s">
        <v>1328</v>
      </c>
      <c r="E69" s="90" t="s">
        <v>1219</v>
      </c>
      <c r="F69" s="90" t="s">
        <v>1451</v>
      </c>
      <c r="G69" s="91" t="s">
        <v>1220</v>
      </c>
      <c r="H69" s="49"/>
      <c r="I69" s="50" t="s">
        <v>1131</v>
      </c>
      <c r="J69" s="34"/>
      <c r="K69"/>
    </row>
    <row r="70" spans="1:11" ht="12.75">
      <c r="A70" s="45" t="s">
        <v>1269</v>
      </c>
      <c r="B70" s="51">
        <v>59</v>
      </c>
      <c r="C70" s="46" t="s">
        <v>952</v>
      </c>
      <c r="D70" s="86" t="s">
        <v>1083</v>
      </c>
      <c r="E70" s="87" t="s">
        <v>1270</v>
      </c>
      <c r="F70" s="87" t="s">
        <v>1271</v>
      </c>
      <c r="G70" s="88" t="s">
        <v>1272</v>
      </c>
      <c r="H70" s="40"/>
      <c r="I70" s="41" t="s">
        <v>1273</v>
      </c>
      <c r="J70" s="34"/>
      <c r="K70"/>
    </row>
    <row r="71" spans="1:11" ht="12.75">
      <c r="A71" s="42" t="s">
        <v>415</v>
      </c>
      <c r="B71" s="47"/>
      <c r="C71" s="48" t="s">
        <v>418</v>
      </c>
      <c r="D71" s="89" t="s">
        <v>1659</v>
      </c>
      <c r="E71" s="90" t="s">
        <v>1660</v>
      </c>
      <c r="F71" s="90" t="s">
        <v>1452</v>
      </c>
      <c r="G71" s="91" t="s">
        <v>1177</v>
      </c>
      <c r="H71" s="49"/>
      <c r="I71" s="50" t="s">
        <v>1275</v>
      </c>
      <c r="J71" s="34"/>
      <c r="K71"/>
    </row>
    <row r="72" spans="1:11" ht="12.75">
      <c r="A72" s="45" t="s">
        <v>1276</v>
      </c>
      <c r="B72" s="51">
        <v>47</v>
      </c>
      <c r="C72" s="46" t="s">
        <v>941</v>
      </c>
      <c r="D72" s="86" t="s">
        <v>1277</v>
      </c>
      <c r="E72" s="87" t="s">
        <v>1278</v>
      </c>
      <c r="F72" s="87" t="s">
        <v>1279</v>
      </c>
      <c r="G72" s="88" t="s">
        <v>1280</v>
      </c>
      <c r="H72" s="40"/>
      <c r="I72" s="41" t="s">
        <v>1225</v>
      </c>
      <c r="J72" s="34"/>
      <c r="K72"/>
    </row>
    <row r="73" spans="1:11" ht="12.75">
      <c r="A73" s="42" t="s">
        <v>379</v>
      </c>
      <c r="B73" s="47"/>
      <c r="C73" s="48" t="s">
        <v>520</v>
      </c>
      <c r="D73" s="89" t="s">
        <v>1247</v>
      </c>
      <c r="E73" s="90" t="s">
        <v>1661</v>
      </c>
      <c r="F73" s="90" t="s">
        <v>1239</v>
      </c>
      <c r="G73" s="91" t="s">
        <v>1345</v>
      </c>
      <c r="H73" s="49"/>
      <c r="I73" s="50" t="s">
        <v>1227</v>
      </c>
      <c r="J73" s="34"/>
      <c r="K73"/>
    </row>
    <row r="74" spans="1:11" ht="12.75">
      <c r="A74" s="45" t="s">
        <v>1282</v>
      </c>
      <c r="B74" s="51">
        <v>40</v>
      </c>
      <c r="C74" s="46" t="s">
        <v>934</v>
      </c>
      <c r="D74" s="86" t="s">
        <v>1221</v>
      </c>
      <c r="E74" s="87" t="s">
        <v>1222</v>
      </c>
      <c r="F74" s="87" t="s">
        <v>1223</v>
      </c>
      <c r="G74" s="88" t="s">
        <v>1224</v>
      </c>
      <c r="H74" s="40"/>
      <c r="I74" s="41" t="s">
        <v>1225</v>
      </c>
      <c r="J74" s="34"/>
      <c r="K74"/>
    </row>
    <row r="75" spans="1:11" ht="12.75">
      <c r="A75" s="42" t="s">
        <v>379</v>
      </c>
      <c r="B75" s="47"/>
      <c r="C75" s="48" t="s">
        <v>382</v>
      </c>
      <c r="D75" s="89" t="s">
        <v>1418</v>
      </c>
      <c r="E75" s="90" t="s">
        <v>1245</v>
      </c>
      <c r="F75" s="90" t="s">
        <v>1226</v>
      </c>
      <c r="G75" s="91" t="s">
        <v>1375</v>
      </c>
      <c r="H75" s="49"/>
      <c r="I75" s="50" t="s">
        <v>1227</v>
      </c>
      <c r="J75" s="34"/>
      <c r="K75"/>
    </row>
    <row r="76" spans="1:11" ht="12.75">
      <c r="A76" s="45" t="s">
        <v>1285</v>
      </c>
      <c r="B76" s="51">
        <v>52</v>
      </c>
      <c r="C76" s="46" t="s">
        <v>945</v>
      </c>
      <c r="D76" s="86" t="s">
        <v>1277</v>
      </c>
      <c r="E76" s="87" t="s">
        <v>1286</v>
      </c>
      <c r="F76" s="87" t="s">
        <v>1122</v>
      </c>
      <c r="G76" s="88" t="s">
        <v>1287</v>
      </c>
      <c r="H76" s="40"/>
      <c r="I76" s="41" t="s">
        <v>1288</v>
      </c>
      <c r="J76" s="34"/>
      <c r="K76"/>
    </row>
    <row r="77" spans="1:11" ht="12.75">
      <c r="A77" s="42" t="s">
        <v>359</v>
      </c>
      <c r="B77" s="47"/>
      <c r="C77" s="48" t="s">
        <v>397</v>
      </c>
      <c r="D77" s="89" t="s">
        <v>1662</v>
      </c>
      <c r="E77" s="90" t="s">
        <v>1663</v>
      </c>
      <c r="F77" s="90" t="s">
        <v>1248</v>
      </c>
      <c r="G77" s="91" t="s">
        <v>1453</v>
      </c>
      <c r="H77" s="49"/>
      <c r="I77" s="50" t="s">
        <v>1289</v>
      </c>
      <c r="J77" s="34"/>
      <c r="K77"/>
    </row>
    <row r="78" spans="1:11" ht="12.75">
      <c r="A78" s="45" t="s">
        <v>1290</v>
      </c>
      <c r="B78" s="51">
        <v>41</v>
      </c>
      <c r="C78" s="46" t="s">
        <v>935</v>
      </c>
      <c r="D78" s="86" t="s">
        <v>1228</v>
      </c>
      <c r="E78" s="87" t="s">
        <v>1229</v>
      </c>
      <c r="F78" s="87" t="s">
        <v>1230</v>
      </c>
      <c r="G78" s="88" t="s">
        <v>1231</v>
      </c>
      <c r="H78" s="40"/>
      <c r="I78" s="41" t="s">
        <v>1232</v>
      </c>
      <c r="J78" s="34"/>
      <c r="K78"/>
    </row>
    <row r="79" spans="1:11" ht="12.75">
      <c r="A79" s="42" t="s">
        <v>359</v>
      </c>
      <c r="B79" s="47"/>
      <c r="C79" s="48" t="s">
        <v>691</v>
      </c>
      <c r="D79" s="89" t="s">
        <v>1664</v>
      </c>
      <c r="E79" s="90" t="s">
        <v>1665</v>
      </c>
      <c r="F79" s="90" t="s">
        <v>1291</v>
      </c>
      <c r="G79" s="91" t="s">
        <v>1454</v>
      </c>
      <c r="H79" s="49"/>
      <c r="I79" s="50" t="s">
        <v>1233</v>
      </c>
      <c r="J79" s="34"/>
      <c r="K79"/>
    </row>
    <row r="80" spans="1:11" ht="12.75">
      <c r="A80" s="45" t="s">
        <v>1292</v>
      </c>
      <c r="B80" s="51">
        <v>97</v>
      </c>
      <c r="C80" s="46" t="s">
        <v>913</v>
      </c>
      <c r="D80" s="86" t="s">
        <v>1132</v>
      </c>
      <c r="E80" s="87" t="s">
        <v>1133</v>
      </c>
      <c r="F80" s="87" t="s">
        <v>1134</v>
      </c>
      <c r="G80" s="88" t="s">
        <v>1135</v>
      </c>
      <c r="H80" s="40"/>
      <c r="I80" s="41" t="s">
        <v>1136</v>
      </c>
      <c r="J80" s="34"/>
      <c r="K80"/>
    </row>
    <row r="81" spans="1:11" ht="12.75">
      <c r="A81" s="42" t="s">
        <v>335</v>
      </c>
      <c r="B81" s="47"/>
      <c r="C81" s="48" t="s">
        <v>802</v>
      </c>
      <c r="D81" s="89" t="s">
        <v>1024</v>
      </c>
      <c r="E81" s="90" t="s">
        <v>1666</v>
      </c>
      <c r="F81" s="90" t="s">
        <v>1293</v>
      </c>
      <c r="G81" s="91" t="s">
        <v>1050</v>
      </c>
      <c r="H81" s="49"/>
      <c r="I81" s="50" t="s">
        <v>1137</v>
      </c>
      <c r="J81" s="34"/>
      <c r="K81"/>
    </row>
    <row r="82" spans="1:11" ht="12.75">
      <c r="A82" s="45" t="s">
        <v>1349</v>
      </c>
      <c r="B82" s="51">
        <v>72</v>
      </c>
      <c r="C82" s="46" t="s">
        <v>965</v>
      </c>
      <c r="D82" s="86" t="s">
        <v>1350</v>
      </c>
      <c r="E82" s="87" t="s">
        <v>1235</v>
      </c>
      <c r="F82" s="87" t="s">
        <v>1351</v>
      </c>
      <c r="G82" s="88" t="s">
        <v>1296</v>
      </c>
      <c r="H82" s="40"/>
      <c r="I82" s="41" t="s">
        <v>1352</v>
      </c>
      <c r="J82" s="34"/>
      <c r="K82"/>
    </row>
    <row r="83" spans="1:11" ht="12.75">
      <c r="A83" s="42" t="s">
        <v>413</v>
      </c>
      <c r="B83" s="47"/>
      <c r="C83" s="48" t="s">
        <v>462</v>
      </c>
      <c r="D83" s="89" t="s">
        <v>1667</v>
      </c>
      <c r="E83" s="90" t="s">
        <v>1312</v>
      </c>
      <c r="F83" s="90" t="s">
        <v>1256</v>
      </c>
      <c r="G83" s="91" t="s">
        <v>1354</v>
      </c>
      <c r="H83" s="49"/>
      <c r="I83" s="50" t="s">
        <v>1355</v>
      </c>
      <c r="J83" s="34"/>
      <c r="K83"/>
    </row>
    <row r="84" spans="1:11" ht="12.75">
      <c r="A84" s="45" t="s">
        <v>1356</v>
      </c>
      <c r="B84" s="51">
        <v>36</v>
      </c>
      <c r="C84" s="46" t="s">
        <v>930</v>
      </c>
      <c r="D84" s="86" t="s">
        <v>1234</v>
      </c>
      <c r="E84" s="87" t="s">
        <v>1235</v>
      </c>
      <c r="F84" s="87" t="s">
        <v>1236</v>
      </c>
      <c r="G84" s="88" t="s">
        <v>1237</v>
      </c>
      <c r="H84" s="40"/>
      <c r="I84" s="41" t="s">
        <v>1238</v>
      </c>
      <c r="J84" s="34"/>
      <c r="K84"/>
    </row>
    <row r="85" spans="1:11" ht="12.75">
      <c r="A85" s="42" t="s">
        <v>379</v>
      </c>
      <c r="B85" s="47"/>
      <c r="C85" s="48" t="s">
        <v>382</v>
      </c>
      <c r="D85" s="89" t="s">
        <v>1668</v>
      </c>
      <c r="E85" s="90" t="s">
        <v>1314</v>
      </c>
      <c r="F85" s="90" t="s">
        <v>1455</v>
      </c>
      <c r="G85" s="91" t="s">
        <v>1347</v>
      </c>
      <c r="H85" s="49"/>
      <c r="I85" s="50" t="s">
        <v>1240</v>
      </c>
      <c r="J85" s="34"/>
      <c r="K85"/>
    </row>
    <row r="86" spans="1:11" ht="12.75">
      <c r="A86" s="45" t="s">
        <v>1358</v>
      </c>
      <c r="B86" s="51">
        <v>45</v>
      </c>
      <c r="C86" s="46" t="s">
        <v>939</v>
      </c>
      <c r="D86" s="86" t="s">
        <v>1294</v>
      </c>
      <c r="E86" s="87" t="s">
        <v>1295</v>
      </c>
      <c r="F86" s="87" t="s">
        <v>1122</v>
      </c>
      <c r="G86" s="88" t="s">
        <v>1296</v>
      </c>
      <c r="H86" s="40"/>
      <c r="I86" s="41" t="s">
        <v>1297</v>
      </c>
      <c r="J86" s="34"/>
      <c r="K86"/>
    </row>
    <row r="87" spans="1:11" ht="12.75">
      <c r="A87" s="42" t="s">
        <v>415</v>
      </c>
      <c r="B87" s="47"/>
      <c r="C87" s="48" t="s">
        <v>458</v>
      </c>
      <c r="D87" s="89" t="s">
        <v>1440</v>
      </c>
      <c r="E87" s="90" t="s">
        <v>1669</v>
      </c>
      <c r="F87" s="90" t="s">
        <v>1456</v>
      </c>
      <c r="G87" s="91" t="s">
        <v>1354</v>
      </c>
      <c r="H87" s="49"/>
      <c r="I87" s="50" t="s">
        <v>1298</v>
      </c>
      <c r="J87" s="34"/>
      <c r="K87"/>
    </row>
    <row r="88" spans="1:11" ht="12.75">
      <c r="A88" s="45" t="s">
        <v>1359</v>
      </c>
      <c r="B88" s="51">
        <v>51</v>
      </c>
      <c r="C88" s="46" t="s">
        <v>944</v>
      </c>
      <c r="D88" s="86" t="s">
        <v>1299</v>
      </c>
      <c r="E88" s="87" t="s">
        <v>1300</v>
      </c>
      <c r="F88" s="87" t="s">
        <v>1134</v>
      </c>
      <c r="G88" s="88" t="s">
        <v>1301</v>
      </c>
      <c r="H88" s="40"/>
      <c r="I88" s="41" t="s">
        <v>1302</v>
      </c>
      <c r="J88" s="34"/>
      <c r="K88"/>
    </row>
    <row r="89" spans="1:11" ht="12.75">
      <c r="A89" s="42" t="s">
        <v>379</v>
      </c>
      <c r="B89" s="47"/>
      <c r="C89" s="48" t="s">
        <v>555</v>
      </c>
      <c r="D89" s="89" t="s">
        <v>1457</v>
      </c>
      <c r="E89" s="90" t="s">
        <v>1670</v>
      </c>
      <c r="F89" s="90" t="s">
        <v>1283</v>
      </c>
      <c r="G89" s="91" t="s">
        <v>1361</v>
      </c>
      <c r="H89" s="49"/>
      <c r="I89" s="50" t="s">
        <v>1303</v>
      </c>
      <c r="J89" s="34"/>
      <c r="K89"/>
    </row>
    <row r="90" spans="1:11" ht="12.75">
      <c r="A90" s="45" t="s">
        <v>1308</v>
      </c>
      <c r="B90" s="51">
        <v>67</v>
      </c>
      <c r="C90" s="46" t="s">
        <v>960</v>
      </c>
      <c r="D90" s="86" t="s">
        <v>1216</v>
      </c>
      <c r="E90" s="87" t="s">
        <v>1362</v>
      </c>
      <c r="F90" s="87" t="s">
        <v>1363</v>
      </c>
      <c r="G90" s="88" t="s">
        <v>1253</v>
      </c>
      <c r="H90" s="40"/>
      <c r="I90" s="41" t="s">
        <v>1364</v>
      </c>
      <c r="J90" s="34"/>
      <c r="K90"/>
    </row>
    <row r="91" spans="1:11" ht="12.75">
      <c r="A91" s="42" t="s">
        <v>413</v>
      </c>
      <c r="B91" s="47"/>
      <c r="C91" s="48" t="s">
        <v>551</v>
      </c>
      <c r="D91" s="89" t="s">
        <v>1671</v>
      </c>
      <c r="E91" s="90" t="s">
        <v>1319</v>
      </c>
      <c r="F91" s="90" t="s">
        <v>1337</v>
      </c>
      <c r="G91" s="91" t="s">
        <v>1284</v>
      </c>
      <c r="H91" s="49"/>
      <c r="I91" s="50" t="s">
        <v>1367</v>
      </c>
      <c r="J91" s="34"/>
      <c r="K91"/>
    </row>
    <row r="92" spans="1:11" ht="12.75">
      <c r="A92" s="45" t="s">
        <v>1368</v>
      </c>
      <c r="B92" s="51">
        <v>53</v>
      </c>
      <c r="C92" s="46" t="s">
        <v>946</v>
      </c>
      <c r="D92" s="86" t="s">
        <v>1127</v>
      </c>
      <c r="E92" s="87" t="s">
        <v>1010</v>
      </c>
      <c r="F92" s="87" t="s">
        <v>1304</v>
      </c>
      <c r="G92" s="88" t="s">
        <v>1123</v>
      </c>
      <c r="H92" s="40"/>
      <c r="I92" s="41" t="s">
        <v>1305</v>
      </c>
      <c r="J92" s="34"/>
      <c r="K92"/>
    </row>
    <row r="93" spans="1:11" ht="12.75">
      <c r="A93" s="42" t="s">
        <v>415</v>
      </c>
      <c r="B93" s="47"/>
      <c r="C93" s="48" t="s">
        <v>443</v>
      </c>
      <c r="D93" s="89" t="s">
        <v>1672</v>
      </c>
      <c r="E93" s="90" t="s">
        <v>1673</v>
      </c>
      <c r="F93" s="90" t="s">
        <v>1320</v>
      </c>
      <c r="G93" s="91" t="s">
        <v>1369</v>
      </c>
      <c r="H93" s="49"/>
      <c r="I93" s="50" t="s">
        <v>1307</v>
      </c>
      <c r="J93" s="34"/>
      <c r="K93"/>
    </row>
    <row r="94" spans="1:11" ht="12.75">
      <c r="A94" s="45" t="s">
        <v>1458</v>
      </c>
      <c r="B94" s="51">
        <v>78</v>
      </c>
      <c r="C94" s="46" t="s">
        <v>970</v>
      </c>
      <c r="D94" s="86" t="s">
        <v>1459</v>
      </c>
      <c r="E94" s="87" t="s">
        <v>1460</v>
      </c>
      <c r="F94" s="87" t="s">
        <v>1157</v>
      </c>
      <c r="G94" s="88" t="s">
        <v>1461</v>
      </c>
      <c r="H94" s="40"/>
      <c r="I94" s="41" t="s">
        <v>1462</v>
      </c>
      <c r="J94" s="34"/>
      <c r="K94"/>
    </row>
    <row r="95" spans="1:11" ht="12.75">
      <c r="A95" s="42" t="s">
        <v>413</v>
      </c>
      <c r="B95" s="47"/>
      <c r="C95" s="48" t="s">
        <v>437</v>
      </c>
      <c r="D95" s="89" t="s">
        <v>1674</v>
      </c>
      <c r="E95" s="90" t="s">
        <v>1675</v>
      </c>
      <c r="F95" s="90" t="s">
        <v>1369</v>
      </c>
      <c r="G95" s="91" t="s">
        <v>1464</v>
      </c>
      <c r="H95" s="49"/>
      <c r="I95" s="50" t="s">
        <v>1465</v>
      </c>
      <c r="J95" s="34"/>
      <c r="K95"/>
    </row>
    <row r="96" spans="1:11" ht="12.75">
      <c r="A96" s="45" t="s">
        <v>1466</v>
      </c>
      <c r="B96" s="51">
        <v>56</v>
      </c>
      <c r="C96" s="46" t="s">
        <v>949</v>
      </c>
      <c r="D96" s="86" t="s">
        <v>1309</v>
      </c>
      <c r="E96" s="87" t="s">
        <v>1295</v>
      </c>
      <c r="F96" s="87" t="s">
        <v>1310</v>
      </c>
      <c r="G96" s="88" t="s">
        <v>1224</v>
      </c>
      <c r="H96" s="40"/>
      <c r="I96" s="41" t="s">
        <v>1311</v>
      </c>
      <c r="J96" s="34"/>
      <c r="K96"/>
    </row>
    <row r="97" spans="1:11" ht="12.75">
      <c r="A97" s="42" t="s">
        <v>415</v>
      </c>
      <c r="B97" s="47"/>
      <c r="C97" s="48" t="s">
        <v>407</v>
      </c>
      <c r="D97" s="89" t="s">
        <v>1676</v>
      </c>
      <c r="E97" s="90" t="s">
        <v>1669</v>
      </c>
      <c r="F97" s="90" t="s">
        <v>1328</v>
      </c>
      <c r="G97" s="91" t="s">
        <v>1438</v>
      </c>
      <c r="H97" s="49"/>
      <c r="I97" s="50" t="s">
        <v>1313</v>
      </c>
      <c r="J97" s="34"/>
      <c r="K97"/>
    </row>
    <row r="98" spans="1:11" ht="12.75">
      <c r="A98" s="45" t="s">
        <v>1467</v>
      </c>
      <c r="B98" s="51">
        <v>39</v>
      </c>
      <c r="C98" s="46" t="s">
        <v>933</v>
      </c>
      <c r="D98" s="86" t="s">
        <v>1039</v>
      </c>
      <c r="E98" s="87" t="s">
        <v>1241</v>
      </c>
      <c r="F98" s="87" t="s">
        <v>1242</v>
      </c>
      <c r="G98" s="88" t="s">
        <v>1243</v>
      </c>
      <c r="H98" s="40"/>
      <c r="I98" s="41" t="s">
        <v>1244</v>
      </c>
      <c r="J98" s="34"/>
      <c r="K98"/>
    </row>
    <row r="99" spans="1:11" ht="12.75">
      <c r="A99" s="42" t="s">
        <v>379</v>
      </c>
      <c r="B99" s="47"/>
      <c r="C99" s="48" t="s">
        <v>382</v>
      </c>
      <c r="D99" s="89" t="s">
        <v>1677</v>
      </c>
      <c r="E99" s="90" t="s">
        <v>1360</v>
      </c>
      <c r="F99" s="90" t="s">
        <v>1365</v>
      </c>
      <c r="G99" s="91" t="s">
        <v>1469</v>
      </c>
      <c r="H99" s="49"/>
      <c r="I99" s="50" t="s">
        <v>1246</v>
      </c>
      <c r="J99" s="34"/>
      <c r="K99"/>
    </row>
    <row r="100" spans="1:11" ht="12.75">
      <c r="A100" s="45" t="s">
        <v>1377</v>
      </c>
      <c r="B100" s="51">
        <v>60</v>
      </c>
      <c r="C100" s="46" t="s">
        <v>953</v>
      </c>
      <c r="D100" s="86" t="s">
        <v>1333</v>
      </c>
      <c r="E100" s="87" t="s">
        <v>1371</v>
      </c>
      <c r="F100" s="87" t="s">
        <v>1372</v>
      </c>
      <c r="G100" s="88" t="s">
        <v>1373</v>
      </c>
      <c r="H100" s="40"/>
      <c r="I100" s="41" t="s">
        <v>1374</v>
      </c>
      <c r="J100" s="34"/>
      <c r="K100"/>
    </row>
    <row r="101" spans="1:11" ht="12.75">
      <c r="A101" s="42" t="s">
        <v>413</v>
      </c>
      <c r="B101" s="47"/>
      <c r="C101" s="48" t="s">
        <v>437</v>
      </c>
      <c r="D101" s="89" t="s">
        <v>1678</v>
      </c>
      <c r="E101" s="90" t="s">
        <v>1320</v>
      </c>
      <c r="F101" s="90" t="s">
        <v>1471</v>
      </c>
      <c r="G101" s="91" t="s">
        <v>1470</v>
      </c>
      <c r="H101" s="49"/>
      <c r="I101" s="50" t="s">
        <v>1376</v>
      </c>
      <c r="J101" s="34"/>
      <c r="K101"/>
    </row>
    <row r="102" spans="1:11" ht="12.75">
      <c r="A102" s="45" t="s">
        <v>1382</v>
      </c>
      <c r="B102" s="51">
        <v>66</v>
      </c>
      <c r="C102" s="46" t="s">
        <v>959</v>
      </c>
      <c r="D102" s="86" t="s">
        <v>1234</v>
      </c>
      <c r="E102" s="87" t="s">
        <v>1378</v>
      </c>
      <c r="F102" s="87" t="s">
        <v>1379</v>
      </c>
      <c r="G102" s="88" t="s">
        <v>1114</v>
      </c>
      <c r="H102" s="40"/>
      <c r="I102" s="41" t="s">
        <v>1380</v>
      </c>
      <c r="J102" s="34"/>
      <c r="K102"/>
    </row>
    <row r="103" spans="1:11" ht="12.75">
      <c r="A103" s="42" t="s">
        <v>413</v>
      </c>
      <c r="B103" s="47"/>
      <c r="C103" s="48" t="s">
        <v>551</v>
      </c>
      <c r="D103" s="89" t="s">
        <v>1249</v>
      </c>
      <c r="E103" s="90" t="s">
        <v>1679</v>
      </c>
      <c r="F103" s="90" t="s">
        <v>1463</v>
      </c>
      <c r="G103" s="91" t="s">
        <v>1187</v>
      </c>
      <c r="H103" s="49"/>
      <c r="I103" s="50" t="s">
        <v>1381</v>
      </c>
      <c r="J103" s="34"/>
      <c r="K103"/>
    </row>
    <row r="104" spans="1:11" ht="12.75">
      <c r="A104" s="45" t="s">
        <v>1472</v>
      </c>
      <c r="B104" s="51">
        <v>54</v>
      </c>
      <c r="C104" s="46" t="s">
        <v>947</v>
      </c>
      <c r="D104" s="86" t="s">
        <v>1315</v>
      </c>
      <c r="E104" s="87" t="s">
        <v>1316</v>
      </c>
      <c r="F104" s="87" t="s">
        <v>1317</v>
      </c>
      <c r="G104" s="88" t="s">
        <v>1147</v>
      </c>
      <c r="H104" s="40"/>
      <c r="I104" s="41" t="s">
        <v>1318</v>
      </c>
      <c r="J104" s="34"/>
      <c r="K104"/>
    </row>
    <row r="105" spans="1:11" ht="12.75">
      <c r="A105" s="42" t="s">
        <v>413</v>
      </c>
      <c r="B105" s="47"/>
      <c r="C105" s="48" t="s">
        <v>437</v>
      </c>
      <c r="D105" s="89" t="s">
        <v>1680</v>
      </c>
      <c r="E105" s="90" t="s">
        <v>1681</v>
      </c>
      <c r="F105" s="90" t="s">
        <v>1478</v>
      </c>
      <c r="G105" s="91" t="s">
        <v>1426</v>
      </c>
      <c r="H105" s="49"/>
      <c r="I105" s="50" t="s">
        <v>1321</v>
      </c>
      <c r="J105" s="34"/>
      <c r="K105"/>
    </row>
    <row r="106" spans="1:11" ht="12.75">
      <c r="A106" s="45" t="s">
        <v>1473</v>
      </c>
      <c r="B106" s="51">
        <v>29</v>
      </c>
      <c r="C106" s="46" t="s">
        <v>923</v>
      </c>
      <c r="D106" s="86" t="s">
        <v>1138</v>
      </c>
      <c r="E106" s="87" t="s">
        <v>1139</v>
      </c>
      <c r="F106" s="87" t="s">
        <v>1140</v>
      </c>
      <c r="G106" s="88" t="s">
        <v>1141</v>
      </c>
      <c r="H106" s="40"/>
      <c r="I106" s="41" t="s">
        <v>1142</v>
      </c>
      <c r="J106" s="34"/>
      <c r="K106"/>
    </row>
    <row r="107" spans="1:11" ht="12.75">
      <c r="A107" s="42" t="s">
        <v>349</v>
      </c>
      <c r="B107" s="47"/>
      <c r="C107" s="48" t="s">
        <v>715</v>
      </c>
      <c r="D107" s="89" t="s">
        <v>1682</v>
      </c>
      <c r="E107" s="90" t="s">
        <v>1336</v>
      </c>
      <c r="F107" s="90" t="s">
        <v>1370</v>
      </c>
      <c r="G107" s="91" t="s">
        <v>1474</v>
      </c>
      <c r="H107" s="49"/>
      <c r="I107" s="50" t="s">
        <v>1143</v>
      </c>
      <c r="J107" s="34"/>
      <c r="K107"/>
    </row>
    <row r="108" spans="1:11" ht="12.75">
      <c r="A108" s="45" t="s">
        <v>1389</v>
      </c>
      <c r="B108" s="51">
        <v>75</v>
      </c>
      <c r="C108" s="46" t="s">
        <v>968</v>
      </c>
      <c r="D108" s="86" t="s">
        <v>1323</v>
      </c>
      <c r="E108" s="87" t="s">
        <v>1394</v>
      </c>
      <c r="F108" s="87" t="s">
        <v>1475</v>
      </c>
      <c r="G108" s="88" t="s">
        <v>1243</v>
      </c>
      <c r="H108" s="40"/>
      <c r="I108" s="41" t="s">
        <v>1386</v>
      </c>
      <c r="J108" s="34"/>
      <c r="K108"/>
    </row>
    <row r="109" spans="1:11" ht="12.75">
      <c r="A109" s="42" t="s">
        <v>413</v>
      </c>
      <c r="B109" s="47"/>
      <c r="C109" s="48" t="s">
        <v>551</v>
      </c>
      <c r="D109" s="89" t="s">
        <v>1322</v>
      </c>
      <c r="E109" s="90" t="s">
        <v>1348</v>
      </c>
      <c r="F109" s="90" t="s">
        <v>1683</v>
      </c>
      <c r="G109" s="91" t="s">
        <v>1433</v>
      </c>
      <c r="H109" s="49"/>
      <c r="I109" s="50" t="s">
        <v>1388</v>
      </c>
      <c r="J109" s="34"/>
      <c r="K109"/>
    </row>
    <row r="110" spans="1:11" ht="12.75">
      <c r="A110" s="45" t="s">
        <v>1476</v>
      </c>
      <c r="B110" s="51">
        <v>69</v>
      </c>
      <c r="C110" s="46" t="s">
        <v>962</v>
      </c>
      <c r="D110" s="86" t="s">
        <v>1117</v>
      </c>
      <c r="E110" s="87" t="s">
        <v>1384</v>
      </c>
      <c r="F110" s="87" t="s">
        <v>1385</v>
      </c>
      <c r="G110" s="88" t="s">
        <v>1326</v>
      </c>
      <c r="H110" s="40"/>
      <c r="I110" s="41" t="s">
        <v>1386</v>
      </c>
      <c r="J110" s="34"/>
      <c r="K110"/>
    </row>
    <row r="111" spans="1:11" ht="12.75">
      <c r="A111" s="42" t="s">
        <v>413</v>
      </c>
      <c r="B111" s="47"/>
      <c r="C111" s="48" t="s">
        <v>565</v>
      </c>
      <c r="D111" s="89" t="s">
        <v>1468</v>
      </c>
      <c r="E111" s="90" t="s">
        <v>1684</v>
      </c>
      <c r="F111" s="90" t="s">
        <v>1469</v>
      </c>
      <c r="G111" s="91" t="s">
        <v>1387</v>
      </c>
      <c r="H111" s="49"/>
      <c r="I111" s="50" t="s">
        <v>1388</v>
      </c>
      <c r="J111" s="34"/>
      <c r="K111"/>
    </row>
    <row r="112" spans="1:11" ht="12.75">
      <c r="A112" s="45" t="s">
        <v>1477</v>
      </c>
      <c r="B112" s="51">
        <v>57</v>
      </c>
      <c r="C112" s="46" t="s">
        <v>950</v>
      </c>
      <c r="D112" s="86" t="s">
        <v>1323</v>
      </c>
      <c r="E112" s="87" t="s">
        <v>1324</v>
      </c>
      <c r="F112" s="87" t="s">
        <v>1325</v>
      </c>
      <c r="G112" s="88" t="s">
        <v>1326</v>
      </c>
      <c r="H112" s="40"/>
      <c r="I112" s="41" t="s">
        <v>1327</v>
      </c>
      <c r="J112" s="34"/>
      <c r="K112"/>
    </row>
    <row r="113" spans="1:11" ht="12.75">
      <c r="A113" s="42" t="s">
        <v>413</v>
      </c>
      <c r="B113" s="47"/>
      <c r="C113" s="48" t="s">
        <v>421</v>
      </c>
      <c r="D113" s="89" t="s">
        <v>1322</v>
      </c>
      <c r="E113" s="90" t="s">
        <v>1383</v>
      </c>
      <c r="F113" s="90" t="s">
        <v>1679</v>
      </c>
      <c r="G113" s="91" t="s">
        <v>1387</v>
      </c>
      <c r="H113" s="49"/>
      <c r="I113" s="50" t="s">
        <v>1330</v>
      </c>
      <c r="J113" s="34"/>
      <c r="K113"/>
    </row>
    <row r="114" spans="1:11" ht="12.75">
      <c r="A114" s="45" t="s">
        <v>1480</v>
      </c>
      <c r="B114" s="51">
        <v>68</v>
      </c>
      <c r="C114" s="46" t="s">
        <v>961</v>
      </c>
      <c r="D114" s="86" t="s">
        <v>1390</v>
      </c>
      <c r="E114" s="87" t="s">
        <v>1324</v>
      </c>
      <c r="F114" s="87" t="s">
        <v>1391</v>
      </c>
      <c r="G114" s="88" t="s">
        <v>1294</v>
      </c>
      <c r="H114" s="40"/>
      <c r="I114" s="41" t="s">
        <v>1392</v>
      </c>
      <c r="J114" s="34"/>
      <c r="K114"/>
    </row>
    <row r="115" spans="1:11" ht="12.75">
      <c r="A115" s="42" t="s">
        <v>415</v>
      </c>
      <c r="B115" s="47"/>
      <c r="C115" s="48" t="s">
        <v>418</v>
      </c>
      <c r="D115" s="89" t="s">
        <v>1685</v>
      </c>
      <c r="E115" s="90" t="s">
        <v>1682</v>
      </c>
      <c r="F115" s="90" t="s">
        <v>1441</v>
      </c>
      <c r="G115" s="91" t="s">
        <v>1306</v>
      </c>
      <c r="H115" s="49"/>
      <c r="I115" s="50" t="s">
        <v>1393</v>
      </c>
      <c r="J115" s="34"/>
      <c r="K115"/>
    </row>
    <row r="116" spans="1:11" ht="12.75">
      <c r="A116" s="45" t="s">
        <v>1405</v>
      </c>
      <c r="B116" s="51">
        <v>62</v>
      </c>
      <c r="C116" s="46" t="s">
        <v>955</v>
      </c>
      <c r="D116" s="86" t="s">
        <v>1184</v>
      </c>
      <c r="E116" s="87" t="s">
        <v>1394</v>
      </c>
      <c r="F116" s="87" t="s">
        <v>1395</v>
      </c>
      <c r="G116" s="88" t="s">
        <v>1396</v>
      </c>
      <c r="H116" s="40"/>
      <c r="I116" s="41" t="s">
        <v>1397</v>
      </c>
      <c r="J116" s="34"/>
      <c r="K116"/>
    </row>
    <row r="117" spans="1:11" ht="12.75">
      <c r="A117" s="42" t="s">
        <v>379</v>
      </c>
      <c r="B117" s="47"/>
      <c r="C117" s="48" t="s">
        <v>738</v>
      </c>
      <c r="D117" s="89" t="s">
        <v>1686</v>
      </c>
      <c r="E117" s="90" t="s">
        <v>1346</v>
      </c>
      <c r="F117" s="90" t="s">
        <v>1671</v>
      </c>
      <c r="G117" s="91" t="s">
        <v>1353</v>
      </c>
      <c r="H117" s="49"/>
      <c r="I117" s="50" t="s">
        <v>1398</v>
      </c>
      <c r="J117" s="34"/>
      <c r="K117"/>
    </row>
    <row r="118" spans="1:11" ht="12.75">
      <c r="A118" s="45" t="s">
        <v>1412</v>
      </c>
      <c r="B118" s="51">
        <v>64</v>
      </c>
      <c r="C118" s="46" t="s">
        <v>957</v>
      </c>
      <c r="D118" s="86" t="s">
        <v>1399</v>
      </c>
      <c r="E118" s="87" t="s">
        <v>1400</v>
      </c>
      <c r="F118" s="87" t="s">
        <v>1401</v>
      </c>
      <c r="G118" s="88" t="s">
        <v>1402</v>
      </c>
      <c r="H118" s="40"/>
      <c r="I118" s="41" t="s">
        <v>1403</v>
      </c>
      <c r="J118" s="34"/>
      <c r="K118"/>
    </row>
    <row r="119" spans="1:11" ht="12.75">
      <c r="A119" s="42" t="s">
        <v>379</v>
      </c>
      <c r="B119" s="47"/>
      <c r="C119" s="48" t="s">
        <v>382</v>
      </c>
      <c r="D119" s="89" t="s">
        <v>1281</v>
      </c>
      <c r="E119" s="90" t="s">
        <v>1357</v>
      </c>
      <c r="F119" s="90" t="s">
        <v>1674</v>
      </c>
      <c r="G119" s="91" t="s">
        <v>1348</v>
      </c>
      <c r="H119" s="49"/>
      <c r="I119" s="50" t="s">
        <v>1404</v>
      </c>
      <c r="J119" s="34"/>
      <c r="K119"/>
    </row>
    <row r="120" spans="1:11" ht="12.75">
      <c r="A120" s="45" t="s">
        <v>1414</v>
      </c>
      <c r="B120" s="51">
        <v>70</v>
      </c>
      <c r="C120" s="46" t="s">
        <v>963</v>
      </c>
      <c r="D120" s="86" t="s">
        <v>1299</v>
      </c>
      <c r="E120" s="87" t="s">
        <v>1406</v>
      </c>
      <c r="F120" s="87" t="s">
        <v>1407</v>
      </c>
      <c r="G120" s="88" t="s">
        <v>1408</v>
      </c>
      <c r="H120" s="40"/>
      <c r="I120" s="41" t="s">
        <v>1409</v>
      </c>
      <c r="J120" s="34"/>
      <c r="K120"/>
    </row>
    <row r="121" spans="1:11" ht="12.75">
      <c r="A121" s="42" t="s">
        <v>413</v>
      </c>
      <c r="B121" s="47"/>
      <c r="C121" s="48" t="s">
        <v>454</v>
      </c>
      <c r="D121" s="89" t="s">
        <v>1687</v>
      </c>
      <c r="E121" s="90" t="s">
        <v>1688</v>
      </c>
      <c r="F121" s="90" t="s">
        <v>1375</v>
      </c>
      <c r="G121" s="91" t="s">
        <v>1410</v>
      </c>
      <c r="H121" s="49"/>
      <c r="I121" s="50" t="s">
        <v>1411</v>
      </c>
      <c r="J121" s="34"/>
      <c r="K121"/>
    </row>
    <row r="122" spans="1:11" ht="12.75">
      <c r="A122" s="45" t="s">
        <v>1420</v>
      </c>
      <c r="B122" s="51">
        <v>55</v>
      </c>
      <c r="C122" s="46" t="s">
        <v>948</v>
      </c>
      <c r="D122" s="86" t="s">
        <v>1039</v>
      </c>
      <c r="E122" s="87" t="s">
        <v>1331</v>
      </c>
      <c r="F122" s="87" t="s">
        <v>1332</v>
      </c>
      <c r="G122" s="88" t="s">
        <v>1333</v>
      </c>
      <c r="H122" s="40"/>
      <c r="I122" s="41" t="s">
        <v>1334</v>
      </c>
      <c r="J122" s="34"/>
      <c r="K122"/>
    </row>
    <row r="123" spans="1:11" ht="12.75">
      <c r="A123" s="42" t="s">
        <v>413</v>
      </c>
      <c r="B123" s="47"/>
      <c r="C123" s="48" t="s">
        <v>577</v>
      </c>
      <c r="D123" s="89" t="s">
        <v>1267</v>
      </c>
      <c r="E123" s="90" t="s">
        <v>1689</v>
      </c>
      <c r="F123" s="90" t="s">
        <v>1505</v>
      </c>
      <c r="G123" s="91" t="s">
        <v>1413</v>
      </c>
      <c r="H123" s="49"/>
      <c r="I123" s="50" t="s">
        <v>1338</v>
      </c>
      <c r="J123" s="34"/>
      <c r="K123"/>
    </row>
    <row r="124" spans="1:11" ht="12.75">
      <c r="A124" s="45" t="s">
        <v>1484</v>
      </c>
      <c r="B124" s="51">
        <v>65</v>
      </c>
      <c r="C124" s="46" t="s">
        <v>958</v>
      </c>
      <c r="D124" s="86" t="s">
        <v>1147</v>
      </c>
      <c r="E124" s="87" t="s">
        <v>1415</v>
      </c>
      <c r="F124" s="87" t="s">
        <v>1401</v>
      </c>
      <c r="G124" s="88" t="s">
        <v>1416</v>
      </c>
      <c r="H124" s="40"/>
      <c r="I124" s="41" t="s">
        <v>1417</v>
      </c>
      <c r="J124" s="34"/>
      <c r="K124"/>
    </row>
    <row r="125" spans="1:11" ht="12.75">
      <c r="A125" s="42" t="s">
        <v>379</v>
      </c>
      <c r="B125" s="47"/>
      <c r="C125" s="48" t="s">
        <v>409</v>
      </c>
      <c r="D125" s="89" t="s">
        <v>1690</v>
      </c>
      <c r="E125" s="90" t="s">
        <v>1481</v>
      </c>
      <c r="F125" s="90" t="s">
        <v>1674</v>
      </c>
      <c r="G125" s="91" t="s">
        <v>1483</v>
      </c>
      <c r="H125" s="49"/>
      <c r="I125" s="50" t="s">
        <v>1419</v>
      </c>
      <c r="J125" s="34"/>
      <c r="K125"/>
    </row>
    <row r="126" spans="1:11" ht="12.75">
      <c r="A126" s="45" t="s">
        <v>1485</v>
      </c>
      <c r="B126" s="51">
        <v>61</v>
      </c>
      <c r="C126" s="46" t="s">
        <v>954</v>
      </c>
      <c r="D126" s="86" t="s">
        <v>1421</v>
      </c>
      <c r="E126" s="87" t="s">
        <v>1422</v>
      </c>
      <c r="F126" s="87" t="s">
        <v>1423</v>
      </c>
      <c r="G126" s="88" t="s">
        <v>1424</v>
      </c>
      <c r="H126" s="40"/>
      <c r="I126" s="41" t="s">
        <v>1425</v>
      </c>
      <c r="J126" s="34"/>
      <c r="K126"/>
    </row>
    <row r="127" spans="1:11" ht="12.75">
      <c r="A127" s="42" t="s">
        <v>379</v>
      </c>
      <c r="B127" s="47"/>
      <c r="C127" s="48" t="s">
        <v>735</v>
      </c>
      <c r="D127" s="89" t="s">
        <v>1488</v>
      </c>
      <c r="E127" s="90" t="s">
        <v>1427</v>
      </c>
      <c r="F127" s="90" t="s">
        <v>1487</v>
      </c>
      <c r="G127" s="91" t="s">
        <v>1479</v>
      </c>
      <c r="H127" s="49"/>
      <c r="I127" s="50" t="s">
        <v>1428</v>
      </c>
      <c r="J127" s="34"/>
      <c r="K127"/>
    </row>
    <row r="128" spans="1:11" ht="12.75">
      <c r="A128" s="45" t="s">
        <v>1486</v>
      </c>
      <c r="B128" s="51">
        <v>73</v>
      </c>
      <c r="C128" s="46" t="s">
        <v>966</v>
      </c>
      <c r="D128" s="86" t="s">
        <v>1429</v>
      </c>
      <c r="E128" s="87" t="s">
        <v>1430</v>
      </c>
      <c r="F128" s="87" t="s">
        <v>1431</v>
      </c>
      <c r="G128" s="88" t="s">
        <v>1402</v>
      </c>
      <c r="H128" s="40"/>
      <c r="I128" s="41" t="s">
        <v>1432</v>
      </c>
      <c r="J128" s="34"/>
      <c r="K128"/>
    </row>
    <row r="129" spans="1:11" ht="12.75">
      <c r="A129" s="42" t="s">
        <v>379</v>
      </c>
      <c r="B129" s="47"/>
      <c r="C129" s="48" t="s">
        <v>755</v>
      </c>
      <c r="D129" s="89" t="s">
        <v>1346</v>
      </c>
      <c r="E129" s="90" t="s">
        <v>1483</v>
      </c>
      <c r="F129" s="90" t="s">
        <v>1691</v>
      </c>
      <c r="G129" s="91" t="s">
        <v>1348</v>
      </c>
      <c r="H129" s="49"/>
      <c r="I129" s="50" t="s">
        <v>1434</v>
      </c>
      <c r="J129" s="34"/>
      <c r="K129"/>
    </row>
    <row r="130" spans="1:11" ht="12.75">
      <c r="A130" s="45" t="s">
        <v>1489</v>
      </c>
      <c r="B130" s="51">
        <v>63</v>
      </c>
      <c r="C130" s="46" t="s">
        <v>956</v>
      </c>
      <c r="D130" s="86" t="s">
        <v>1421</v>
      </c>
      <c r="E130" s="87" t="s">
        <v>1435</v>
      </c>
      <c r="F130" s="87" t="s">
        <v>1436</v>
      </c>
      <c r="G130" s="88" t="s">
        <v>1253</v>
      </c>
      <c r="H130" s="40"/>
      <c r="I130" s="41" t="s">
        <v>1437</v>
      </c>
      <c r="J130" s="34"/>
      <c r="K130"/>
    </row>
    <row r="131" spans="1:11" ht="12.75">
      <c r="A131" s="42" t="s">
        <v>415</v>
      </c>
      <c r="B131" s="47"/>
      <c r="C131" s="48" t="s">
        <v>418</v>
      </c>
      <c r="D131" s="89" t="s">
        <v>1692</v>
      </c>
      <c r="E131" s="90" t="s">
        <v>1440</v>
      </c>
      <c r="F131" s="90" t="s">
        <v>1693</v>
      </c>
      <c r="G131" s="91" t="s">
        <v>1366</v>
      </c>
      <c r="H131" s="49"/>
      <c r="I131" s="50" t="s">
        <v>1439</v>
      </c>
      <c r="J131" s="34"/>
      <c r="K131"/>
    </row>
    <row r="132" spans="1:11" ht="12.75">
      <c r="A132" s="45" t="s">
        <v>1491</v>
      </c>
      <c r="B132" s="51">
        <v>28</v>
      </c>
      <c r="C132" s="46" t="s">
        <v>922</v>
      </c>
      <c r="D132" s="86" t="s">
        <v>1144</v>
      </c>
      <c r="E132" s="87" t="s">
        <v>1145</v>
      </c>
      <c r="F132" s="87" t="s">
        <v>1146</v>
      </c>
      <c r="G132" s="88" t="s">
        <v>1147</v>
      </c>
      <c r="H132" s="40"/>
      <c r="I132" s="41" t="s">
        <v>1148</v>
      </c>
      <c r="J132" s="34"/>
      <c r="K132"/>
    </row>
    <row r="133" spans="1:11" ht="12.75">
      <c r="A133" s="42" t="s">
        <v>349</v>
      </c>
      <c r="B133" s="47"/>
      <c r="C133" s="48" t="s">
        <v>709</v>
      </c>
      <c r="D133" s="89" t="s">
        <v>1694</v>
      </c>
      <c r="E133" s="90" t="s">
        <v>1695</v>
      </c>
      <c r="F133" s="90" t="s">
        <v>1695</v>
      </c>
      <c r="G133" s="91" t="s">
        <v>1492</v>
      </c>
      <c r="H133" s="49"/>
      <c r="I133" s="50" t="s">
        <v>1149</v>
      </c>
      <c r="J133" s="34"/>
      <c r="K133"/>
    </row>
    <row r="134" spans="1:11" ht="12.75">
      <c r="A134" s="45" t="s">
        <v>1493</v>
      </c>
      <c r="B134" s="51">
        <v>76</v>
      </c>
      <c r="C134" s="46" t="s">
        <v>969</v>
      </c>
      <c r="D134" s="86" t="s">
        <v>1494</v>
      </c>
      <c r="E134" s="87" t="s">
        <v>1495</v>
      </c>
      <c r="F134" s="87" t="s">
        <v>1496</v>
      </c>
      <c r="G134" s="88" t="s">
        <v>1402</v>
      </c>
      <c r="H134" s="40"/>
      <c r="I134" s="41" t="s">
        <v>1497</v>
      </c>
      <c r="J134" s="34"/>
      <c r="K134"/>
    </row>
    <row r="135" spans="1:11" ht="12.75">
      <c r="A135" s="42" t="s">
        <v>413</v>
      </c>
      <c r="B135" s="47"/>
      <c r="C135" s="48" t="s">
        <v>421</v>
      </c>
      <c r="D135" s="89" t="s">
        <v>1696</v>
      </c>
      <c r="E135" s="90" t="s">
        <v>1697</v>
      </c>
      <c r="F135" s="90" t="s">
        <v>1698</v>
      </c>
      <c r="G135" s="91" t="s">
        <v>1498</v>
      </c>
      <c r="H135" s="49"/>
      <c r="I135" s="50" t="s">
        <v>1499</v>
      </c>
      <c r="J135" s="34"/>
      <c r="K135"/>
    </row>
    <row r="136" spans="1:11" ht="12.75">
      <c r="A136" s="45" t="s">
        <v>1500</v>
      </c>
      <c r="B136" s="51">
        <v>81</v>
      </c>
      <c r="C136" s="46" t="s">
        <v>973</v>
      </c>
      <c r="D136" s="86" t="s">
        <v>1294</v>
      </c>
      <c r="E136" s="87" t="s">
        <v>1501</v>
      </c>
      <c r="F136" s="87" t="s">
        <v>1502</v>
      </c>
      <c r="G136" s="88" t="s">
        <v>1503</v>
      </c>
      <c r="H136" s="40"/>
      <c r="I136" s="41" t="s">
        <v>1504</v>
      </c>
      <c r="J136" s="34"/>
      <c r="K136"/>
    </row>
    <row r="137" spans="1:11" ht="12.75">
      <c r="A137" s="42" t="s">
        <v>413</v>
      </c>
      <c r="B137" s="47"/>
      <c r="C137" s="48" t="s">
        <v>584</v>
      </c>
      <c r="D137" s="89" t="s">
        <v>1487</v>
      </c>
      <c r="E137" s="90" t="s">
        <v>1690</v>
      </c>
      <c r="F137" s="90" t="s">
        <v>1482</v>
      </c>
      <c r="G137" s="91" t="s">
        <v>1506</v>
      </c>
      <c r="H137" s="49"/>
      <c r="I137" s="50" t="s">
        <v>1507</v>
      </c>
      <c r="J137" s="34"/>
      <c r="K137"/>
    </row>
    <row r="138" spans="1:11" ht="12.75">
      <c r="A138" s="45" t="s">
        <v>1508</v>
      </c>
      <c r="B138" s="51">
        <v>74</v>
      </c>
      <c r="C138" s="46" t="s">
        <v>967</v>
      </c>
      <c r="D138" s="86" t="s">
        <v>1442</v>
      </c>
      <c r="E138" s="87" t="s">
        <v>1443</v>
      </c>
      <c r="F138" s="87" t="s">
        <v>1444</v>
      </c>
      <c r="G138" s="88" t="s">
        <v>1445</v>
      </c>
      <c r="H138" s="40"/>
      <c r="I138" s="41" t="s">
        <v>1446</v>
      </c>
      <c r="J138" s="34"/>
      <c r="K138"/>
    </row>
    <row r="139" spans="1:11" ht="12.75">
      <c r="A139" s="42" t="s">
        <v>415</v>
      </c>
      <c r="B139" s="47"/>
      <c r="C139" s="48" t="s">
        <v>565</v>
      </c>
      <c r="D139" s="89" t="s">
        <v>1699</v>
      </c>
      <c r="E139" s="90" t="s">
        <v>1490</v>
      </c>
      <c r="F139" s="90" t="s">
        <v>1700</v>
      </c>
      <c r="G139" s="91" t="s">
        <v>1509</v>
      </c>
      <c r="H139" s="49"/>
      <c r="I139" s="50" t="s">
        <v>1447</v>
      </c>
      <c r="J139" s="34"/>
      <c r="K139"/>
    </row>
    <row r="140" spans="1:11" ht="12.75">
      <c r="A140" s="45" t="s">
        <v>1510</v>
      </c>
      <c r="B140" s="51">
        <v>82</v>
      </c>
      <c r="C140" s="46" t="s">
        <v>974</v>
      </c>
      <c r="D140" s="86" t="s">
        <v>1511</v>
      </c>
      <c r="E140" s="87" t="s">
        <v>1512</v>
      </c>
      <c r="F140" s="87" t="s">
        <v>1513</v>
      </c>
      <c r="G140" s="88" t="s">
        <v>898</v>
      </c>
      <c r="H140" s="40"/>
      <c r="I140" s="41" t="s">
        <v>1514</v>
      </c>
      <c r="J140" s="34"/>
      <c r="K140"/>
    </row>
    <row r="141" spans="1:11" ht="12.75">
      <c r="A141" s="42" t="s">
        <v>413</v>
      </c>
      <c r="B141" s="47"/>
      <c r="C141" s="48" t="s">
        <v>773</v>
      </c>
      <c r="D141" s="89" t="s">
        <v>1701</v>
      </c>
      <c r="E141" s="90" t="s">
        <v>1515</v>
      </c>
      <c r="F141" s="90" t="s">
        <v>1702</v>
      </c>
      <c r="G141" s="91" t="s">
        <v>1516</v>
      </c>
      <c r="H141" s="49"/>
      <c r="I141" s="50" t="s">
        <v>1517</v>
      </c>
      <c r="J141" s="34"/>
      <c r="K141"/>
    </row>
    <row r="142" spans="1:11" ht="12.75">
      <c r="A142" s="45" t="s">
        <v>1518</v>
      </c>
      <c r="B142" s="51">
        <v>85</v>
      </c>
      <c r="C142" s="46" t="s">
        <v>977</v>
      </c>
      <c r="D142" s="86" t="s">
        <v>1519</v>
      </c>
      <c r="E142" s="87" t="s">
        <v>1520</v>
      </c>
      <c r="F142" s="87" t="s">
        <v>1521</v>
      </c>
      <c r="G142" s="88" t="s">
        <v>1522</v>
      </c>
      <c r="H142" s="40"/>
      <c r="I142" s="41" t="s">
        <v>1523</v>
      </c>
      <c r="J142" s="34"/>
      <c r="K142"/>
    </row>
    <row r="143" spans="1:11" ht="12.75">
      <c r="A143" s="42" t="s">
        <v>594</v>
      </c>
      <c r="B143" s="47"/>
      <c r="C143" s="48" t="s">
        <v>779</v>
      </c>
      <c r="D143" s="89" t="s">
        <v>1703</v>
      </c>
      <c r="E143" s="90" t="s">
        <v>1704</v>
      </c>
      <c r="F143" s="90" t="s">
        <v>1525</v>
      </c>
      <c r="G143" s="91" t="s">
        <v>1526</v>
      </c>
      <c r="H143" s="49"/>
      <c r="I143" s="50" t="s">
        <v>1527</v>
      </c>
      <c r="J143" s="34"/>
      <c r="K143"/>
    </row>
    <row r="144" spans="1:11" ht="12.75">
      <c r="A144" s="45" t="s">
        <v>1528</v>
      </c>
      <c r="B144" s="51">
        <v>26</v>
      </c>
      <c r="C144" s="46" t="s">
        <v>920</v>
      </c>
      <c r="D144" s="86" t="s">
        <v>1150</v>
      </c>
      <c r="E144" s="87" t="s">
        <v>1151</v>
      </c>
      <c r="F144" s="87" t="s">
        <v>1152</v>
      </c>
      <c r="G144" s="88" t="s">
        <v>1153</v>
      </c>
      <c r="H144" s="40"/>
      <c r="I144" s="41" t="s">
        <v>1154</v>
      </c>
      <c r="J144" s="34"/>
      <c r="K144"/>
    </row>
    <row r="145" spans="1:11" ht="12.75">
      <c r="A145" s="42" t="s">
        <v>349</v>
      </c>
      <c r="B145" s="47"/>
      <c r="C145" s="48" t="s">
        <v>507</v>
      </c>
      <c r="D145" s="89" t="s">
        <v>1705</v>
      </c>
      <c r="E145" s="90" t="s">
        <v>1706</v>
      </c>
      <c r="F145" s="90" t="s">
        <v>1529</v>
      </c>
      <c r="G145" s="91" t="s">
        <v>1530</v>
      </c>
      <c r="H145" s="49"/>
      <c r="I145" s="50" t="s">
        <v>1155</v>
      </c>
      <c r="J145" s="34"/>
      <c r="K145"/>
    </row>
    <row r="146" spans="1:11" ht="12.75">
      <c r="A146" s="45" t="s">
        <v>1531</v>
      </c>
      <c r="B146" s="51">
        <v>79</v>
      </c>
      <c r="C146" s="46" t="s">
        <v>971</v>
      </c>
      <c r="D146" s="86" t="s">
        <v>1147</v>
      </c>
      <c r="E146" s="87" t="s">
        <v>1532</v>
      </c>
      <c r="F146" s="87" t="s">
        <v>1533</v>
      </c>
      <c r="G146" s="88" t="s">
        <v>1534</v>
      </c>
      <c r="H146" s="40"/>
      <c r="I146" s="41" t="s">
        <v>1535</v>
      </c>
      <c r="J146" s="34"/>
      <c r="K146"/>
    </row>
    <row r="147" spans="1:11" ht="12.75">
      <c r="A147" s="42" t="s">
        <v>413</v>
      </c>
      <c r="B147" s="47"/>
      <c r="C147" s="48" t="s">
        <v>589</v>
      </c>
      <c r="D147" s="89" t="s">
        <v>1707</v>
      </c>
      <c r="E147" s="90" t="s">
        <v>1708</v>
      </c>
      <c r="F147" s="90" t="s">
        <v>1708</v>
      </c>
      <c r="G147" s="91" t="s">
        <v>1537</v>
      </c>
      <c r="H147" s="49"/>
      <c r="I147" s="50" t="s">
        <v>1538</v>
      </c>
      <c r="J147" s="34"/>
      <c r="K147"/>
    </row>
    <row r="148" spans="1:11" ht="12.75">
      <c r="A148" s="45" t="s">
        <v>1539</v>
      </c>
      <c r="B148" s="51">
        <v>84</v>
      </c>
      <c r="C148" s="46" t="s">
        <v>976</v>
      </c>
      <c r="D148" s="86" t="s">
        <v>1540</v>
      </c>
      <c r="E148" s="87" t="s">
        <v>1541</v>
      </c>
      <c r="F148" s="87" t="s">
        <v>1542</v>
      </c>
      <c r="G148" s="88" t="s">
        <v>1543</v>
      </c>
      <c r="H148" s="40"/>
      <c r="I148" s="41" t="s">
        <v>1544</v>
      </c>
      <c r="J148" s="34"/>
      <c r="K148"/>
    </row>
    <row r="149" spans="1:11" ht="12.75">
      <c r="A149" s="42" t="s">
        <v>594</v>
      </c>
      <c r="B149" s="47"/>
      <c r="C149" s="48" t="s">
        <v>779</v>
      </c>
      <c r="D149" s="89" t="s">
        <v>1709</v>
      </c>
      <c r="E149" s="90" t="s">
        <v>1710</v>
      </c>
      <c r="F149" s="90" t="s">
        <v>1545</v>
      </c>
      <c r="G149" s="91" t="s">
        <v>1546</v>
      </c>
      <c r="H149" s="49"/>
      <c r="I149" s="50" t="s">
        <v>1547</v>
      </c>
      <c r="J149" s="34"/>
      <c r="K149"/>
    </row>
    <row r="150" spans="1:11" ht="12.75">
      <c r="A150" s="45" t="s">
        <v>1548</v>
      </c>
      <c r="B150" s="51">
        <v>80</v>
      </c>
      <c r="C150" s="46" t="s">
        <v>972</v>
      </c>
      <c r="D150" s="86" t="s">
        <v>1549</v>
      </c>
      <c r="E150" s="87" t="s">
        <v>1550</v>
      </c>
      <c r="F150" s="87" t="s">
        <v>1551</v>
      </c>
      <c r="G150" s="88" t="s">
        <v>1552</v>
      </c>
      <c r="H150" s="40"/>
      <c r="I150" s="41" t="s">
        <v>1553</v>
      </c>
      <c r="J150" s="34"/>
      <c r="K150"/>
    </row>
    <row r="151" spans="1:11" ht="12.75">
      <c r="A151" s="42" t="s">
        <v>413</v>
      </c>
      <c r="B151" s="47"/>
      <c r="C151" s="48" t="s">
        <v>437</v>
      </c>
      <c r="D151" s="89" t="s">
        <v>1711</v>
      </c>
      <c r="E151" s="90" t="s">
        <v>1554</v>
      </c>
      <c r="F151" s="90" t="s">
        <v>1712</v>
      </c>
      <c r="G151" s="91" t="s">
        <v>1555</v>
      </c>
      <c r="H151" s="49"/>
      <c r="I151" s="50" t="s">
        <v>1556</v>
      </c>
      <c r="J151" s="34"/>
      <c r="K151"/>
    </row>
    <row r="152" spans="1:11" ht="12.75">
      <c r="A152" s="45" t="s">
        <v>1557</v>
      </c>
      <c r="B152" s="51">
        <v>90</v>
      </c>
      <c r="C152" s="46" t="s">
        <v>981</v>
      </c>
      <c r="D152" s="86" t="s">
        <v>1558</v>
      </c>
      <c r="E152" s="87" t="s">
        <v>1559</v>
      </c>
      <c r="F152" s="87" t="s">
        <v>1560</v>
      </c>
      <c r="G152" s="88" t="s">
        <v>1561</v>
      </c>
      <c r="H152" s="40"/>
      <c r="I152" s="41" t="s">
        <v>1562</v>
      </c>
      <c r="J152" s="34"/>
      <c r="K152"/>
    </row>
    <row r="153" spans="1:11" ht="12.75">
      <c r="A153" s="42" t="s">
        <v>594</v>
      </c>
      <c r="B153" s="47"/>
      <c r="C153" s="48" t="s">
        <v>779</v>
      </c>
      <c r="D153" s="89" t="s">
        <v>1713</v>
      </c>
      <c r="E153" s="90" t="s">
        <v>1714</v>
      </c>
      <c r="F153" s="90" t="s">
        <v>1715</v>
      </c>
      <c r="G153" s="91" t="s">
        <v>1564</v>
      </c>
      <c r="H153" s="49"/>
      <c r="I153" s="50" t="s">
        <v>1565</v>
      </c>
      <c r="J153" s="34"/>
      <c r="K153"/>
    </row>
    <row r="154" spans="1:11" ht="12.75">
      <c r="A154" s="45" t="s">
        <v>1566</v>
      </c>
      <c r="B154" s="51">
        <v>86</v>
      </c>
      <c r="C154" s="46" t="s">
        <v>978</v>
      </c>
      <c r="D154" s="86" t="s">
        <v>1567</v>
      </c>
      <c r="E154" s="87" t="s">
        <v>1568</v>
      </c>
      <c r="F154" s="87" t="s">
        <v>1569</v>
      </c>
      <c r="G154" s="88" t="s">
        <v>1570</v>
      </c>
      <c r="H154" s="40"/>
      <c r="I154" s="41" t="s">
        <v>1571</v>
      </c>
      <c r="J154" s="34"/>
      <c r="K154"/>
    </row>
    <row r="155" spans="1:11" ht="12.75">
      <c r="A155" s="42" t="s">
        <v>594</v>
      </c>
      <c r="B155" s="47"/>
      <c r="C155" s="48" t="s">
        <v>779</v>
      </c>
      <c r="D155" s="89" t="s">
        <v>1716</v>
      </c>
      <c r="E155" s="90" t="s">
        <v>1717</v>
      </c>
      <c r="F155" s="90" t="s">
        <v>1563</v>
      </c>
      <c r="G155" s="91" t="s">
        <v>1572</v>
      </c>
      <c r="H155" s="49"/>
      <c r="I155" s="50" t="s">
        <v>1573</v>
      </c>
      <c r="J155" s="34"/>
      <c r="K155"/>
    </row>
    <row r="156" spans="1:11" ht="12.75">
      <c r="A156" s="45" t="s">
        <v>1574</v>
      </c>
      <c r="B156" s="51">
        <v>88</v>
      </c>
      <c r="C156" s="46" t="s">
        <v>979</v>
      </c>
      <c r="D156" s="86" t="s">
        <v>1575</v>
      </c>
      <c r="E156" s="87" t="s">
        <v>1576</v>
      </c>
      <c r="F156" s="87" t="s">
        <v>1542</v>
      </c>
      <c r="G156" s="88" t="s">
        <v>1577</v>
      </c>
      <c r="H156" s="40"/>
      <c r="I156" s="41" t="s">
        <v>1578</v>
      </c>
      <c r="J156" s="34"/>
      <c r="K156"/>
    </row>
    <row r="157" spans="1:11" ht="12.75">
      <c r="A157" s="42" t="s">
        <v>594</v>
      </c>
      <c r="B157" s="47"/>
      <c r="C157" s="48" t="s">
        <v>779</v>
      </c>
      <c r="D157" s="89" t="s">
        <v>1615</v>
      </c>
      <c r="E157" s="90" t="s">
        <v>1718</v>
      </c>
      <c r="F157" s="90" t="s">
        <v>1545</v>
      </c>
      <c r="G157" s="91" t="s">
        <v>1580</v>
      </c>
      <c r="H157" s="49"/>
      <c r="I157" s="50" t="s">
        <v>1581</v>
      </c>
      <c r="J157" s="34"/>
      <c r="K157"/>
    </row>
    <row r="158" spans="1:11" ht="12.75">
      <c r="A158" s="45" t="s">
        <v>1582</v>
      </c>
      <c r="B158" s="51">
        <v>83</v>
      </c>
      <c r="C158" s="46" t="s">
        <v>975</v>
      </c>
      <c r="D158" s="86" t="s">
        <v>1570</v>
      </c>
      <c r="E158" s="87" t="s">
        <v>1583</v>
      </c>
      <c r="F158" s="87" t="s">
        <v>1584</v>
      </c>
      <c r="G158" s="88" t="s">
        <v>1585</v>
      </c>
      <c r="H158" s="40"/>
      <c r="I158" s="41" t="s">
        <v>1586</v>
      </c>
      <c r="J158" s="34"/>
      <c r="K158"/>
    </row>
    <row r="159" spans="1:11" ht="12.75">
      <c r="A159" s="42" t="s">
        <v>413</v>
      </c>
      <c r="B159" s="47"/>
      <c r="C159" s="48" t="s">
        <v>542</v>
      </c>
      <c r="D159" s="89" t="s">
        <v>1719</v>
      </c>
      <c r="E159" s="90" t="s">
        <v>1720</v>
      </c>
      <c r="F159" s="90" t="s">
        <v>1721</v>
      </c>
      <c r="G159" s="91" t="s">
        <v>1536</v>
      </c>
      <c r="H159" s="49"/>
      <c r="I159" s="50" t="s">
        <v>1587</v>
      </c>
      <c r="J159" s="34"/>
      <c r="K159"/>
    </row>
    <row r="160" spans="1:11" ht="12.75">
      <c r="A160" s="45" t="s">
        <v>1588</v>
      </c>
      <c r="B160" s="51">
        <v>91</v>
      </c>
      <c r="C160" s="46" t="s">
        <v>982</v>
      </c>
      <c r="D160" s="86" t="s">
        <v>1589</v>
      </c>
      <c r="E160" s="87" t="s">
        <v>1590</v>
      </c>
      <c r="F160" s="87" t="s">
        <v>1591</v>
      </c>
      <c r="G160" s="88" t="s">
        <v>1592</v>
      </c>
      <c r="H160" s="40"/>
      <c r="I160" s="41" t="s">
        <v>1593</v>
      </c>
      <c r="J160" s="34"/>
      <c r="K160"/>
    </row>
    <row r="161" spans="1:11" ht="12.75">
      <c r="A161" s="42" t="s">
        <v>594</v>
      </c>
      <c r="B161" s="47"/>
      <c r="C161" s="48" t="s">
        <v>787</v>
      </c>
      <c r="D161" s="89" t="s">
        <v>1722</v>
      </c>
      <c r="E161" s="90" t="s">
        <v>1615</v>
      </c>
      <c r="F161" s="90" t="s">
        <v>1603</v>
      </c>
      <c r="G161" s="91" t="s">
        <v>1594</v>
      </c>
      <c r="H161" s="49"/>
      <c r="I161" s="50" t="s">
        <v>1595</v>
      </c>
      <c r="J161" s="34"/>
      <c r="K161"/>
    </row>
    <row r="162" spans="1:11" ht="12.75">
      <c r="A162" s="45" t="s">
        <v>1596</v>
      </c>
      <c r="B162" s="51">
        <v>24</v>
      </c>
      <c r="C162" s="46" t="s">
        <v>918</v>
      </c>
      <c r="D162" s="86" t="s">
        <v>1156</v>
      </c>
      <c r="E162" s="87" t="s">
        <v>877</v>
      </c>
      <c r="F162" s="87" t="s">
        <v>1157</v>
      </c>
      <c r="G162" s="88" t="s">
        <v>1158</v>
      </c>
      <c r="H162" s="40" t="s">
        <v>1159</v>
      </c>
      <c r="I162" s="41" t="s">
        <v>1160</v>
      </c>
      <c r="J162" s="34"/>
      <c r="K162"/>
    </row>
    <row r="163" spans="1:11" ht="12.75">
      <c r="A163" s="42" t="s">
        <v>359</v>
      </c>
      <c r="B163" s="47"/>
      <c r="C163" s="48" t="s">
        <v>703</v>
      </c>
      <c r="D163" s="89" t="s">
        <v>1170</v>
      </c>
      <c r="E163" s="90" t="s">
        <v>1723</v>
      </c>
      <c r="F163" s="90" t="s">
        <v>1339</v>
      </c>
      <c r="G163" s="91" t="s">
        <v>1448</v>
      </c>
      <c r="H163" s="49"/>
      <c r="I163" s="50" t="s">
        <v>1161</v>
      </c>
      <c r="J163" s="34"/>
      <c r="K163"/>
    </row>
    <row r="164" spans="1:11" ht="12.75">
      <c r="A164" s="45" t="s">
        <v>1597</v>
      </c>
      <c r="B164" s="51">
        <v>89</v>
      </c>
      <c r="C164" s="46" t="s">
        <v>980</v>
      </c>
      <c r="D164" s="86" t="s">
        <v>1598</v>
      </c>
      <c r="E164" s="87" t="s">
        <v>1599</v>
      </c>
      <c r="F164" s="87" t="s">
        <v>1600</v>
      </c>
      <c r="G164" s="88" t="s">
        <v>1601</v>
      </c>
      <c r="H164" s="40"/>
      <c r="I164" s="41" t="s">
        <v>1602</v>
      </c>
      <c r="J164" s="34"/>
      <c r="K164"/>
    </row>
    <row r="165" spans="1:11" ht="12.75">
      <c r="A165" s="42" t="s">
        <v>594</v>
      </c>
      <c r="B165" s="47"/>
      <c r="C165" s="48" t="s">
        <v>779</v>
      </c>
      <c r="D165" s="89" t="s">
        <v>1724</v>
      </c>
      <c r="E165" s="90" t="s">
        <v>1725</v>
      </c>
      <c r="F165" s="90" t="s">
        <v>1624</v>
      </c>
      <c r="G165" s="91" t="s">
        <v>1604</v>
      </c>
      <c r="H165" s="49"/>
      <c r="I165" s="50" t="s">
        <v>1605</v>
      </c>
      <c r="J165" s="34"/>
      <c r="K165"/>
    </row>
    <row r="166" spans="1:11" ht="12.75">
      <c r="A166" s="45" t="s">
        <v>1606</v>
      </c>
      <c r="B166" s="51">
        <v>94</v>
      </c>
      <c r="C166" s="46" t="s">
        <v>985</v>
      </c>
      <c r="D166" s="86" t="s">
        <v>1575</v>
      </c>
      <c r="E166" s="87" t="s">
        <v>1607</v>
      </c>
      <c r="F166" s="87" t="s">
        <v>1608</v>
      </c>
      <c r="G166" s="88" t="s">
        <v>1609</v>
      </c>
      <c r="H166" s="40"/>
      <c r="I166" s="41" t="s">
        <v>1610</v>
      </c>
      <c r="J166" s="34"/>
      <c r="K166"/>
    </row>
    <row r="167" spans="1:11" ht="12.75">
      <c r="A167" s="42" t="s">
        <v>594</v>
      </c>
      <c r="B167" s="47"/>
      <c r="C167" s="48" t="s">
        <v>779</v>
      </c>
      <c r="D167" s="89" t="s">
        <v>1615</v>
      </c>
      <c r="E167" s="90" t="s">
        <v>1726</v>
      </c>
      <c r="F167" s="90" t="s">
        <v>1579</v>
      </c>
      <c r="G167" s="91" t="s">
        <v>1612</v>
      </c>
      <c r="H167" s="49"/>
      <c r="I167" s="50" t="s">
        <v>1613</v>
      </c>
      <c r="J167" s="34"/>
      <c r="K167"/>
    </row>
    <row r="168" spans="1:11" ht="12.75">
      <c r="A168" s="45" t="s">
        <v>1614</v>
      </c>
      <c r="B168" s="51">
        <v>25</v>
      </c>
      <c r="C168" s="46" t="s">
        <v>919</v>
      </c>
      <c r="D168" s="86" t="s">
        <v>1162</v>
      </c>
      <c r="E168" s="87" t="s">
        <v>1163</v>
      </c>
      <c r="F168" s="87" t="s">
        <v>1164</v>
      </c>
      <c r="G168" s="88" t="s">
        <v>1165</v>
      </c>
      <c r="H168" s="40"/>
      <c r="I168" s="41" t="s">
        <v>1166</v>
      </c>
      <c r="J168" s="34"/>
      <c r="K168"/>
    </row>
    <row r="169" spans="1:11" ht="12.75">
      <c r="A169" s="42" t="s">
        <v>349</v>
      </c>
      <c r="B169" s="47"/>
      <c r="C169" s="48" t="s">
        <v>507</v>
      </c>
      <c r="D169" s="89" t="s">
        <v>1727</v>
      </c>
      <c r="E169" s="90" t="s">
        <v>1728</v>
      </c>
      <c r="F169" s="90" t="s">
        <v>1729</v>
      </c>
      <c r="G169" s="91" t="s">
        <v>1616</v>
      </c>
      <c r="H169" s="49"/>
      <c r="I169" s="50" t="s">
        <v>1168</v>
      </c>
      <c r="J169" s="34"/>
      <c r="K169"/>
    </row>
    <row r="170" spans="1:11" ht="12.75">
      <c r="A170" s="45" t="s">
        <v>1617</v>
      </c>
      <c r="B170" s="51">
        <v>95</v>
      </c>
      <c r="C170" s="46" t="s">
        <v>986</v>
      </c>
      <c r="D170" s="86" t="s">
        <v>1618</v>
      </c>
      <c r="E170" s="87" t="s">
        <v>1619</v>
      </c>
      <c r="F170" s="87" t="s">
        <v>1620</v>
      </c>
      <c r="G170" s="88" t="s">
        <v>1621</v>
      </c>
      <c r="H170" s="40"/>
      <c r="I170" s="41" t="s">
        <v>1622</v>
      </c>
      <c r="J170" s="34"/>
      <c r="K170"/>
    </row>
    <row r="171" spans="1:11" ht="12.75">
      <c r="A171" s="42" t="s">
        <v>594</v>
      </c>
      <c r="B171" s="47"/>
      <c r="C171" s="48" t="s">
        <v>795</v>
      </c>
      <c r="D171" s="89" t="s">
        <v>1730</v>
      </c>
      <c r="E171" s="90" t="s">
        <v>1509</v>
      </c>
      <c r="F171" s="90" t="s">
        <v>1524</v>
      </c>
      <c r="G171" s="91" t="s">
        <v>1625</v>
      </c>
      <c r="H171" s="49"/>
      <c r="I171" s="50" t="s">
        <v>1626</v>
      </c>
      <c r="J171" s="34"/>
      <c r="K171"/>
    </row>
    <row r="172" spans="1:11" ht="12.75">
      <c r="A172" s="45" t="s">
        <v>1627</v>
      </c>
      <c r="B172" s="51">
        <v>93</v>
      </c>
      <c r="C172" s="46" t="s">
        <v>984</v>
      </c>
      <c r="D172" s="86" t="s">
        <v>1628</v>
      </c>
      <c r="E172" s="87" t="s">
        <v>1629</v>
      </c>
      <c r="F172" s="87" t="s">
        <v>1630</v>
      </c>
      <c r="G172" s="88" t="s">
        <v>1570</v>
      </c>
      <c r="H172" s="40"/>
      <c r="I172" s="41" t="s">
        <v>1631</v>
      </c>
      <c r="J172" s="34"/>
      <c r="K172"/>
    </row>
    <row r="173" spans="1:11" ht="12.75">
      <c r="A173" s="42" t="s">
        <v>594</v>
      </c>
      <c r="B173" s="47"/>
      <c r="C173" s="48" t="s">
        <v>779</v>
      </c>
      <c r="D173" s="89" t="s">
        <v>1509</v>
      </c>
      <c r="E173" s="90" t="s">
        <v>1731</v>
      </c>
      <c r="F173" s="90" t="s">
        <v>1611</v>
      </c>
      <c r="G173" s="91" t="s">
        <v>1572</v>
      </c>
      <c r="H173" s="49"/>
      <c r="I173" s="50" t="s">
        <v>1633</v>
      </c>
      <c r="J173" s="34"/>
      <c r="K173"/>
    </row>
    <row r="174" spans="1:11" ht="12.75">
      <c r="A174" s="45" t="s">
        <v>1634</v>
      </c>
      <c r="B174" s="51">
        <v>92</v>
      </c>
      <c r="C174" s="46" t="s">
        <v>983</v>
      </c>
      <c r="D174" s="86" t="s">
        <v>1598</v>
      </c>
      <c r="E174" s="87" t="s">
        <v>1635</v>
      </c>
      <c r="F174" s="87" t="s">
        <v>1636</v>
      </c>
      <c r="G174" s="88" t="s">
        <v>1637</v>
      </c>
      <c r="H174" s="40"/>
      <c r="I174" s="41" t="s">
        <v>1638</v>
      </c>
      <c r="J174" s="34"/>
      <c r="K174"/>
    </row>
    <row r="175" spans="1:11" ht="12.75">
      <c r="A175" s="42" t="s">
        <v>594</v>
      </c>
      <c r="B175" s="47"/>
      <c r="C175" s="48" t="s">
        <v>779</v>
      </c>
      <c r="D175" s="89" t="s">
        <v>1724</v>
      </c>
      <c r="E175" s="90" t="s">
        <v>1703</v>
      </c>
      <c r="F175" s="90" t="s">
        <v>1580</v>
      </c>
      <c r="G175" s="91" t="s">
        <v>1603</v>
      </c>
      <c r="H175" s="49"/>
      <c r="I175" s="50" t="s">
        <v>1639</v>
      </c>
      <c r="J175" s="34"/>
      <c r="K175"/>
    </row>
    <row r="176" spans="1:11" ht="12.75">
      <c r="A176" s="45" t="s">
        <v>1640</v>
      </c>
      <c r="B176" s="51">
        <v>96</v>
      </c>
      <c r="C176" s="46" t="s">
        <v>921</v>
      </c>
      <c r="D176" s="86" t="s">
        <v>1641</v>
      </c>
      <c r="E176" s="87" t="s">
        <v>1642</v>
      </c>
      <c r="F176" s="87" t="s">
        <v>1643</v>
      </c>
      <c r="G176" s="88" t="s">
        <v>1644</v>
      </c>
      <c r="H176" s="40"/>
      <c r="I176" s="41" t="s">
        <v>1645</v>
      </c>
      <c r="J176" s="34"/>
      <c r="K176"/>
    </row>
    <row r="177" spans="1:11" ht="12.75">
      <c r="A177" s="42" t="s">
        <v>594</v>
      </c>
      <c r="B177" s="47"/>
      <c r="C177" s="48" t="s">
        <v>797</v>
      </c>
      <c r="D177" s="89" t="s">
        <v>1732</v>
      </c>
      <c r="E177" s="90" t="s">
        <v>1733</v>
      </c>
      <c r="F177" s="90" t="s">
        <v>1623</v>
      </c>
      <c r="G177" s="91" t="s">
        <v>1632</v>
      </c>
      <c r="H177" s="49"/>
      <c r="I177" s="50" t="s">
        <v>1646</v>
      </c>
      <c r="J177" s="34"/>
      <c r="K177"/>
    </row>
    <row r="178" spans="1:11" ht="12.75">
      <c r="A178" s="45" t="s">
        <v>1818</v>
      </c>
      <c r="B178" s="51">
        <v>23</v>
      </c>
      <c r="C178" s="46" t="s">
        <v>917</v>
      </c>
      <c r="D178" s="86" t="s">
        <v>1738</v>
      </c>
      <c r="E178" s="87" t="s">
        <v>1739</v>
      </c>
      <c r="F178" s="270" t="s">
        <v>1819</v>
      </c>
      <c r="G178" s="271" t="s">
        <v>1820</v>
      </c>
      <c r="H178" s="40"/>
      <c r="I178" s="41" t="s">
        <v>1821</v>
      </c>
      <c r="J178" s="34"/>
      <c r="K178"/>
    </row>
    <row r="179" spans="1:11" ht="12.75">
      <c r="A179" s="42" t="s">
        <v>359</v>
      </c>
      <c r="B179" s="47"/>
      <c r="C179" s="48" t="s">
        <v>700</v>
      </c>
      <c r="D179" s="89" t="s">
        <v>1111</v>
      </c>
      <c r="E179" s="90" t="s">
        <v>1740</v>
      </c>
      <c r="F179" s="90" t="s">
        <v>1822</v>
      </c>
      <c r="G179" s="91" t="s">
        <v>1823</v>
      </c>
      <c r="H179" s="49"/>
      <c r="I179" s="50" t="s">
        <v>1824</v>
      </c>
      <c r="J179" s="34"/>
      <c r="K179"/>
    </row>
    <row r="180" spans="1:11" ht="12.75">
      <c r="A180" s="45" t="s">
        <v>1825</v>
      </c>
      <c r="B180" s="51">
        <v>71</v>
      </c>
      <c r="C180" s="46" t="s">
        <v>964</v>
      </c>
      <c r="D180" s="86" t="s">
        <v>1647</v>
      </c>
      <c r="E180" s="87" t="s">
        <v>1741</v>
      </c>
      <c r="F180" s="270" t="s">
        <v>1826</v>
      </c>
      <c r="G180" s="271" t="s">
        <v>1827</v>
      </c>
      <c r="H180" s="40"/>
      <c r="I180" s="41" t="s">
        <v>1828</v>
      </c>
      <c r="J180" s="34"/>
      <c r="K180"/>
    </row>
    <row r="181" spans="1:11" ht="12.75">
      <c r="A181" s="42" t="s">
        <v>415</v>
      </c>
      <c r="B181" s="47"/>
      <c r="C181" s="48" t="s">
        <v>752</v>
      </c>
      <c r="D181" s="89" t="s">
        <v>1490</v>
      </c>
      <c r="E181" s="90" t="s">
        <v>1742</v>
      </c>
      <c r="F181" s="90" t="s">
        <v>1829</v>
      </c>
      <c r="G181" s="91" t="s">
        <v>1830</v>
      </c>
      <c r="H181" s="49"/>
      <c r="I181" s="50" t="s">
        <v>1831</v>
      </c>
      <c r="J181" s="34"/>
      <c r="K181"/>
    </row>
    <row r="182" spans="1:11" ht="12.75">
      <c r="A182" s="45" t="s">
        <v>1832</v>
      </c>
      <c r="B182" s="51">
        <v>46</v>
      </c>
      <c r="C182" s="46" t="s">
        <v>940</v>
      </c>
      <c r="D182" s="86" t="s">
        <v>1743</v>
      </c>
      <c r="E182" s="87" t="s">
        <v>1744</v>
      </c>
      <c r="F182" s="270" t="s">
        <v>1833</v>
      </c>
      <c r="G182" s="271" t="s">
        <v>1834</v>
      </c>
      <c r="H182" s="40"/>
      <c r="I182" s="41" t="s">
        <v>1835</v>
      </c>
      <c r="J182" s="34"/>
      <c r="K182"/>
    </row>
    <row r="183" spans="1:11" ht="12.75">
      <c r="A183" s="42" t="s">
        <v>379</v>
      </c>
      <c r="B183" s="47"/>
      <c r="C183" s="48" t="s">
        <v>542</v>
      </c>
      <c r="D183" s="89" t="s">
        <v>1745</v>
      </c>
      <c r="E183" s="90" t="s">
        <v>1836</v>
      </c>
      <c r="F183" s="90" t="s">
        <v>1837</v>
      </c>
      <c r="G183" s="91" t="s">
        <v>1837</v>
      </c>
      <c r="H183" s="49"/>
      <c r="I183" s="50" t="s">
        <v>1838</v>
      </c>
      <c r="J183" s="34"/>
      <c r="K183"/>
    </row>
    <row r="184" spans="1:11" ht="12.75">
      <c r="A184" s="45" t="s">
        <v>1839</v>
      </c>
      <c r="B184" s="51">
        <v>50</v>
      </c>
      <c r="C184" s="46" t="s">
        <v>943</v>
      </c>
      <c r="D184" s="269" t="s">
        <v>1840</v>
      </c>
      <c r="E184" s="270" t="s">
        <v>1841</v>
      </c>
      <c r="F184" s="270" t="s">
        <v>1833</v>
      </c>
      <c r="G184" s="271" t="s">
        <v>1834</v>
      </c>
      <c r="H184" s="40"/>
      <c r="I184" s="41" t="s">
        <v>1842</v>
      </c>
      <c r="J184" s="34"/>
      <c r="K184"/>
    </row>
    <row r="185" spans="1:11" ht="12.75">
      <c r="A185" s="42" t="s">
        <v>379</v>
      </c>
      <c r="B185" s="47"/>
      <c r="C185" s="48" t="s">
        <v>731</v>
      </c>
      <c r="D185" s="89" t="s">
        <v>1836</v>
      </c>
      <c r="E185" s="90" t="s">
        <v>1746</v>
      </c>
      <c r="F185" s="90" t="s">
        <v>1837</v>
      </c>
      <c r="G185" s="91" t="s">
        <v>1837</v>
      </c>
      <c r="H185" s="266"/>
      <c r="I185" s="267" t="s">
        <v>1843</v>
      </c>
      <c r="J185" s="34"/>
      <c r="K185"/>
    </row>
    <row r="186" spans="1:11" ht="12.75">
      <c r="A186" s="45"/>
      <c r="B186" s="51">
        <v>49</v>
      </c>
      <c r="C186" s="46" t="s">
        <v>942</v>
      </c>
      <c r="D186" s="86" t="s">
        <v>1323</v>
      </c>
      <c r="E186" s="87" t="s">
        <v>1089</v>
      </c>
      <c r="F186" s="87" t="s">
        <v>1734</v>
      </c>
      <c r="G186" s="87"/>
      <c r="H186" s="193" t="s">
        <v>1844</v>
      </c>
      <c r="I186" s="194"/>
      <c r="J186" s="34"/>
      <c r="K186"/>
    </row>
    <row r="187" spans="1:11" ht="12.75">
      <c r="A187" s="42" t="s">
        <v>359</v>
      </c>
      <c r="B187" s="47"/>
      <c r="C187" s="48" t="s">
        <v>691</v>
      </c>
      <c r="D187" s="89" t="s">
        <v>1735</v>
      </c>
      <c r="E187" s="90" t="s">
        <v>1736</v>
      </c>
      <c r="F187" s="90" t="s">
        <v>1737</v>
      </c>
      <c r="G187" s="90"/>
      <c r="H187" s="195"/>
      <c r="I187" s="196"/>
      <c r="J187" s="34"/>
      <c r="K187"/>
    </row>
  </sheetData>
  <sheetProtection/>
  <mergeCells count="4">
    <mergeCell ref="D6:G6"/>
    <mergeCell ref="A2:I2"/>
    <mergeCell ref="A3:I3"/>
    <mergeCell ref="A4:I4"/>
  </mergeCells>
  <printOptions horizontalCentered="1"/>
  <pageMargins left="0" right="0" top="0" bottom="0" header="0" footer="0"/>
  <pageSetup horizontalDpi="360" verticalDpi="360" orientation="portrait" paperSize="9" r:id="rId1"/>
  <rowBreaks count="2" manualBreakCount="2">
    <brk id="65" max="8" man="1"/>
    <brk id="1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U187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7.140625" style="30" customWidth="1"/>
    <col min="2" max="2" width="4.28125" style="152" customWidth="1"/>
    <col min="3" max="3" width="23.421875" style="30" customWidth="1"/>
    <col min="4" max="13" width="6.7109375" style="92" customWidth="1"/>
    <col min="14" max="14" width="6.7109375" style="30" customWidth="1"/>
    <col min="15" max="15" width="14.00390625" style="30" customWidth="1"/>
    <col min="16" max="16" width="3.57421875" style="30" customWidth="1"/>
    <col min="17" max="17" width="10.28125" style="80" customWidth="1"/>
    <col min="18" max="18" width="10.28125" style="0" customWidth="1"/>
    <col min="19" max="19" width="11.00390625" style="0" bestFit="1" customWidth="1"/>
  </cols>
  <sheetData>
    <row r="1" spans="1:18" ht="6.75" customHeight="1">
      <c r="A1" s="38"/>
      <c r="B1" s="81"/>
      <c r="C1" s="37"/>
      <c r="D1" s="81"/>
      <c r="E1" s="81"/>
      <c r="F1" s="81"/>
      <c r="G1" s="81"/>
      <c r="H1" s="81"/>
      <c r="I1" s="81"/>
      <c r="J1" s="81"/>
      <c r="K1" s="81"/>
      <c r="L1" s="81"/>
      <c r="M1" s="81"/>
      <c r="N1" s="37"/>
      <c r="O1" s="37"/>
      <c r="Q1" s="113"/>
      <c r="R1" s="109"/>
    </row>
    <row r="2" spans="1:18" ht="15">
      <c r="A2" s="283" t="str">
        <f>Startlist!A1</f>
        <v>19. Lõuna-Eesti Ralli 2021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Q2" s="113"/>
      <c r="R2" s="109"/>
    </row>
    <row r="3" spans="1:18" ht="15">
      <c r="A3" s="283" t="str">
        <f>Startlist!$A2</f>
        <v>28.-29.august 2021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Q3" s="113"/>
      <c r="R3" s="109"/>
    </row>
    <row r="4" spans="1:18" ht="15">
      <c r="A4" s="283" t="str">
        <f>Startlist!$A3</f>
        <v>Võru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Q4" s="113"/>
      <c r="R4" s="109"/>
    </row>
    <row r="5" spans="1:18" ht="13.5" customHeight="1">
      <c r="A5" s="117" t="s">
        <v>272</v>
      </c>
      <c r="B5" s="149"/>
      <c r="C5" s="29"/>
      <c r="D5" s="82"/>
      <c r="E5" s="82"/>
      <c r="F5" s="82"/>
      <c r="G5" s="82"/>
      <c r="H5" s="82"/>
      <c r="I5" s="82"/>
      <c r="J5" s="82"/>
      <c r="K5" s="82"/>
      <c r="L5" s="82"/>
      <c r="M5" s="82"/>
      <c r="N5" s="29"/>
      <c r="O5" s="116"/>
      <c r="Q5" s="113"/>
      <c r="R5" s="109"/>
    </row>
    <row r="6" spans="1:18" ht="12.75">
      <c r="A6" s="24" t="s">
        <v>282</v>
      </c>
      <c r="B6" s="150" t="s">
        <v>283</v>
      </c>
      <c r="C6" s="20" t="s">
        <v>284</v>
      </c>
      <c r="D6" s="280" t="s">
        <v>307</v>
      </c>
      <c r="E6" s="281"/>
      <c r="F6" s="281"/>
      <c r="G6" s="281"/>
      <c r="H6" s="281"/>
      <c r="I6" s="281"/>
      <c r="J6" s="281"/>
      <c r="K6" s="281"/>
      <c r="L6" s="281"/>
      <c r="M6" s="282"/>
      <c r="N6" s="19" t="s">
        <v>292</v>
      </c>
      <c r="O6" s="19" t="s">
        <v>302</v>
      </c>
      <c r="Q6" s="123"/>
      <c r="R6" s="123"/>
    </row>
    <row r="7" spans="1:18" ht="12.75">
      <c r="A7" s="23" t="s">
        <v>304</v>
      </c>
      <c r="B7" s="151"/>
      <c r="C7" s="21" t="s">
        <v>280</v>
      </c>
      <c r="D7" s="83" t="s">
        <v>285</v>
      </c>
      <c r="E7" s="84" t="s">
        <v>286</v>
      </c>
      <c r="F7" s="84" t="s">
        <v>287</v>
      </c>
      <c r="G7" s="84" t="s">
        <v>288</v>
      </c>
      <c r="H7" s="84" t="s">
        <v>289</v>
      </c>
      <c r="I7" s="84" t="s">
        <v>290</v>
      </c>
      <c r="J7" s="84" t="s">
        <v>329</v>
      </c>
      <c r="K7" s="84" t="s">
        <v>487</v>
      </c>
      <c r="L7" s="84" t="s">
        <v>488</v>
      </c>
      <c r="M7" s="85">
        <v>10</v>
      </c>
      <c r="N7" s="22"/>
      <c r="O7" s="23" t="s">
        <v>303</v>
      </c>
      <c r="Q7" s="113"/>
      <c r="R7" s="109"/>
    </row>
    <row r="8" spans="1:21" ht="12.75">
      <c r="A8" s="45" t="s">
        <v>838</v>
      </c>
      <c r="B8" s="51">
        <v>1</v>
      </c>
      <c r="C8" s="46" t="s">
        <v>839</v>
      </c>
      <c r="D8" s="86" t="s">
        <v>840</v>
      </c>
      <c r="E8" s="87" t="s">
        <v>841</v>
      </c>
      <c r="F8" s="87" t="s">
        <v>842</v>
      </c>
      <c r="G8" s="87" t="s">
        <v>843</v>
      </c>
      <c r="H8" s="87" t="s">
        <v>1962</v>
      </c>
      <c r="I8" s="87" t="s">
        <v>1963</v>
      </c>
      <c r="J8" s="87" t="s">
        <v>1964</v>
      </c>
      <c r="K8" s="87" t="s">
        <v>2285</v>
      </c>
      <c r="L8" s="87" t="s">
        <v>2286</v>
      </c>
      <c r="M8" s="88" t="s">
        <v>2287</v>
      </c>
      <c r="N8" s="40"/>
      <c r="O8" s="41" t="s">
        <v>2288</v>
      </c>
      <c r="P8" s="34"/>
      <c r="Q8" s="123"/>
      <c r="R8" s="123"/>
      <c r="U8" s="122"/>
    </row>
    <row r="9" spans="1:18" ht="12.75">
      <c r="A9" s="42" t="s">
        <v>334</v>
      </c>
      <c r="B9" s="47"/>
      <c r="C9" s="48" t="s">
        <v>270</v>
      </c>
      <c r="D9" s="89" t="s">
        <v>845</v>
      </c>
      <c r="E9" s="90" t="s">
        <v>845</v>
      </c>
      <c r="F9" s="90" t="s">
        <v>845</v>
      </c>
      <c r="G9" s="90" t="s">
        <v>845</v>
      </c>
      <c r="H9" s="90" t="s">
        <v>855</v>
      </c>
      <c r="I9" s="90" t="s">
        <v>855</v>
      </c>
      <c r="J9" s="90" t="s">
        <v>1954</v>
      </c>
      <c r="K9" s="90" t="s">
        <v>845</v>
      </c>
      <c r="L9" s="90" t="s">
        <v>845</v>
      </c>
      <c r="M9" s="91" t="s">
        <v>855</v>
      </c>
      <c r="N9" s="49"/>
      <c r="O9" s="50" t="s">
        <v>846</v>
      </c>
      <c r="P9" s="34"/>
      <c r="Q9"/>
      <c r="R9" s="122"/>
    </row>
    <row r="10" spans="1:18" ht="12.75">
      <c r="A10" s="45" t="s">
        <v>847</v>
      </c>
      <c r="B10" s="51">
        <v>3</v>
      </c>
      <c r="C10" s="46" t="s">
        <v>858</v>
      </c>
      <c r="D10" s="86" t="s">
        <v>859</v>
      </c>
      <c r="E10" s="87" t="s">
        <v>860</v>
      </c>
      <c r="F10" s="87" t="s">
        <v>861</v>
      </c>
      <c r="G10" s="87" t="s">
        <v>862</v>
      </c>
      <c r="H10" s="87" t="s">
        <v>1965</v>
      </c>
      <c r="I10" s="87" t="s">
        <v>1966</v>
      </c>
      <c r="J10" s="87" t="s">
        <v>1967</v>
      </c>
      <c r="K10" s="87" t="s">
        <v>2289</v>
      </c>
      <c r="L10" s="87" t="s">
        <v>2290</v>
      </c>
      <c r="M10" s="88" t="s">
        <v>2291</v>
      </c>
      <c r="N10" s="40"/>
      <c r="O10" s="41" t="s">
        <v>2292</v>
      </c>
      <c r="P10" s="34"/>
      <c r="Q10" s="122"/>
      <c r="R10" s="122"/>
    </row>
    <row r="11" spans="1:17" ht="12.75">
      <c r="A11" s="42" t="s">
        <v>335</v>
      </c>
      <c r="B11" s="47"/>
      <c r="C11" s="48" t="s">
        <v>659</v>
      </c>
      <c r="D11" s="89" t="s">
        <v>864</v>
      </c>
      <c r="E11" s="90" t="s">
        <v>864</v>
      </c>
      <c r="F11" s="90" t="s">
        <v>864</v>
      </c>
      <c r="G11" s="90" t="s">
        <v>987</v>
      </c>
      <c r="H11" s="90" t="s">
        <v>845</v>
      </c>
      <c r="I11" s="90" t="s">
        <v>845</v>
      </c>
      <c r="J11" s="90" t="s">
        <v>1944</v>
      </c>
      <c r="K11" s="90" t="s">
        <v>854</v>
      </c>
      <c r="L11" s="90" t="s">
        <v>855</v>
      </c>
      <c r="M11" s="91" t="s">
        <v>845</v>
      </c>
      <c r="N11" s="49"/>
      <c r="O11" s="50" t="s">
        <v>2293</v>
      </c>
      <c r="P11" s="34"/>
      <c r="Q11"/>
    </row>
    <row r="12" spans="1:17" ht="12.75">
      <c r="A12" s="45" t="s">
        <v>857</v>
      </c>
      <c r="B12" s="51">
        <v>17</v>
      </c>
      <c r="C12" s="46" t="s">
        <v>911</v>
      </c>
      <c r="D12" s="86" t="s">
        <v>991</v>
      </c>
      <c r="E12" s="87" t="s">
        <v>992</v>
      </c>
      <c r="F12" s="87" t="s">
        <v>993</v>
      </c>
      <c r="G12" s="87" t="s">
        <v>994</v>
      </c>
      <c r="H12" s="87" t="s">
        <v>1945</v>
      </c>
      <c r="I12" s="87" t="s">
        <v>1946</v>
      </c>
      <c r="J12" s="87" t="s">
        <v>1947</v>
      </c>
      <c r="K12" s="87" t="s">
        <v>2294</v>
      </c>
      <c r="L12" s="87" t="s">
        <v>2295</v>
      </c>
      <c r="M12" s="88" t="s">
        <v>2296</v>
      </c>
      <c r="N12" s="40"/>
      <c r="O12" s="41" t="s">
        <v>2297</v>
      </c>
      <c r="P12" s="34"/>
      <c r="Q12" s="121"/>
    </row>
    <row r="13" spans="1:19" ht="12.75">
      <c r="A13" s="42" t="s">
        <v>335</v>
      </c>
      <c r="B13" s="47"/>
      <c r="C13" s="48" t="s">
        <v>686</v>
      </c>
      <c r="D13" s="89" t="s">
        <v>855</v>
      </c>
      <c r="E13" s="90" t="s">
        <v>881</v>
      </c>
      <c r="F13" s="90" t="s">
        <v>989</v>
      </c>
      <c r="G13" s="90" t="s">
        <v>996</v>
      </c>
      <c r="H13" s="90" t="s">
        <v>864</v>
      </c>
      <c r="I13" s="90" t="s">
        <v>864</v>
      </c>
      <c r="J13" s="90" t="s">
        <v>854</v>
      </c>
      <c r="K13" s="90" t="s">
        <v>881</v>
      </c>
      <c r="L13" s="90" t="s">
        <v>864</v>
      </c>
      <c r="M13" s="91" t="s">
        <v>864</v>
      </c>
      <c r="N13" s="49"/>
      <c r="O13" s="50" t="s">
        <v>2298</v>
      </c>
      <c r="P13" s="34"/>
      <c r="Q13" s="121"/>
      <c r="S13" s="118"/>
    </row>
    <row r="14" spans="1:19" ht="12.75">
      <c r="A14" s="45" t="s">
        <v>866</v>
      </c>
      <c r="B14" s="51">
        <v>4</v>
      </c>
      <c r="C14" s="46" t="s">
        <v>874</v>
      </c>
      <c r="D14" s="86" t="s">
        <v>875</v>
      </c>
      <c r="E14" s="87" t="s">
        <v>876</v>
      </c>
      <c r="F14" s="87" t="s">
        <v>877</v>
      </c>
      <c r="G14" s="87" t="s">
        <v>878</v>
      </c>
      <c r="H14" s="87" t="s">
        <v>1948</v>
      </c>
      <c r="I14" s="87" t="s">
        <v>1949</v>
      </c>
      <c r="J14" s="87" t="s">
        <v>1950</v>
      </c>
      <c r="K14" s="87" t="s">
        <v>2299</v>
      </c>
      <c r="L14" s="87" t="s">
        <v>2300</v>
      </c>
      <c r="M14" s="88" t="s">
        <v>2301</v>
      </c>
      <c r="N14" s="40"/>
      <c r="O14" s="41" t="s">
        <v>2302</v>
      </c>
      <c r="P14" s="34"/>
      <c r="Q14"/>
      <c r="S14" s="118"/>
    </row>
    <row r="15" spans="1:17" ht="12.75">
      <c r="A15" s="42" t="s">
        <v>335</v>
      </c>
      <c r="B15" s="47"/>
      <c r="C15" s="48" t="s">
        <v>662</v>
      </c>
      <c r="D15" s="89" t="s">
        <v>988</v>
      </c>
      <c r="E15" s="90" t="s">
        <v>989</v>
      </c>
      <c r="F15" s="90" t="s">
        <v>881</v>
      </c>
      <c r="G15" s="90" t="s">
        <v>880</v>
      </c>
      <c r="H15" s="90" t="s">
        <v>881</v>
      </c>
      <c r="I15" s="90" t="s">
        <v>1968</v>
      </c>
      <c r="J15" s="90" t="s">
        <v>1968</v>
      </c>
      <c r="K15" s="90" t="s">
        <v>989</v>
      </c>
      <c r="L15" s="90" t="s">
        <v>854</v>
      </c>
      <c r="M15" s="91" t="s">
        <v>880</v>
      </c>
      <c r="N15" s="49"/>
      <c r="O15" s="50" t="s">
        <v>2303</v>
      </c>
      <c r="P15" s="34"/>
      <c r="Q15"/>
    </row>
    <row r="16" spans="1:21" ht="12.75">
      <c r="A16" s="45" t="s">
        <v>2304</v>
      </c>
      <c r="B16" s="51">
        <v>10</v>
      </c>
      <c r="C16" s="46" t="s">
        <v>905</v>
      </c>
      <c r="D16" s="86" t="s">
        <v>884</v>
      </c>
      <c r="E16" s="87" t="s">
        <v>1002</v>
      </c>
      <c r="F16" s="87" t="s">
        <v>1003</v>
      </c>
      <c r="G16" s="87" t="s">
        <v>1004</v>
      </c>
      <c r="H16" s="87" t="s">
        <v>1951</v>
      </c>
      <c r="I16" s="87" t="s">
        <v>1952</v>
      </c>
      <c r="J16" s="87" t="s">
        <v>1953</v>
      </c>
      <c r="K16" s="87" t="s">
        <v>2305</v>
      </c>
      <c r="L16" s="87" t="s">
        <v>2306</v>
      </c>
      <c r="M16" s="88" t="s">
        <v>2307</v>
      </c>
      <c r="N16" s="40"/>
      <c r="O16" s="41" t="s">
        <v>2308</v>
      </c>
      <c r="P16" s="34"/>
      <c r="Q16"/>
      <c r="S16" s="122"/>
      <c r="U16" s="122"/>
    </row>
    <row r="17" spans="1:21" ht="12.75">
      <c r="A17" s="42" t="s">
        <v>359</v>
      </c>
      <c r="B17" s="47"/>
      <c r="C17" s="48" t="s">
        <v>367</v>
      </c>
      <c r="D17" s="89" t="s">
        <v>999</v>
      </c>
      <c r="E17" s="90" t="s">
        <v>895</v>
      </c>
      <c r="F17" s="90" t="s">
        <v>895</v>
      </c>
      <c r="G17" s="90" t="s">
        <v>1006</v>
      </c>
      <c r="H17" s="90" t="s">
        <v>1961</v>
      </c>
      <c r="I17" s="90" t="s">
        <v>1961</v>
      </c>
      <c r="J17" s="90" t="s">
        <v>1972</v>
      </c>
      <c r="K17" s="90" t="s">
        <v>999</v>
      </c>
      <c r="L17" s="90" t="s">
        <v>1972</v>
      </c>
      <c r="M17" s="91" t="s">
        <v>1972</v>
      </c>
      <c r="N17" s="49"/>
      <c r="O17" s="50" t="s">
        <v>2309</v>
      </c>
      <c r="P17" s="34"/>
      <c r="Q17"/>
      <c r="S17" s="122"/>
      <c r="U17" s="122"/>
    </row>
    <row r="18" spans="1:21" ht="12.75">
      <c r="A18" s="45" t="s">
        <v>2310</v>
      </c>
      <c r="B18" s="51">
        <v>8</v>
      </c>
      <c r="C18" s="46" t="s">
        <v>883</v>
      </c>
      <c r="D18" s="86" t="s">
        <v>884</v>
      </c>
      <c r="E18" s="87" t="s">
        <v>885</v>
      </c>
      <c r="F18" s="87" t="s">
        <v>886</v>
      </c>
      <c r="G18" s="87" t="s">
        <v>878</v>
      </c>
      <c r="H18" s="87" t="s">
        <v>1955</v>
      </c>
      <c r="I18" s="87" t="s">
        <v>1956</v>
      </c>
      <c r="J18" s="87" t="s">
        <v>1957</v>
      </c>
      <c r="K18" s="87" t="s">
        <v>2311</v>
      </c>
      <c r="L18" s="87" t="s">
        <v>2312</v>
      </c>
      <c r="M18" s="88" t="s">
        <v>2313</v>
      </c>
      <c r="N18" s="40"/>
      <c r="O18" s="41" t="s">
        <v>2314</v>
      </c>
      <c r="P18" s="34"/>
      <c r="Q18"/>
      <c r="S18" s="122"/>
      <c r="U18" s="122"/>
    </row>
    <row r="19" spans="1:17" ht="12.75">
      <c r="A19" s="42" t="s">
        <v>359</v>
      </c>
      <c r="B19" s="47"/>
      <c r="C19" s="48" t="s">
        <v>363</v>
      </c>
      <c r="D19" s="89" t="s">
        <v>999</v>
      </c>
      <c r="E19" s="90" t="s">
        <v>999</v>
      </c>
      <c r="F19" s="90" t="s">
        <v>999</v>
      </c>
      <c r="G19" s="90" t="s">
        <v>1000</v>
      </c>
      <c r="H19" s="90" t="s">
        <v>1021</v>
      </c>
      <c r="I19" s="90" t="s">
        <v>895</v>
      </c>
      <c r="J19" s="90" t="s">
        <v>895</v>
      </c>
      <c r="K19" s="90" t="s">
        <v>1031</v>
      </c>
      <c r="L19" s="90" t="s">
        <v>2316</v>
      </c>
      <c r="M19" s="91" t="s">
        <v>2316</v>
      </c>
      <c r="N19" s="49"/>
      <c r="O19" s="50" t="s">
        <v>2317</v>
      </c>
      <c r="P19" s="34"/>
      <c r="Q19"/>
    </row>
    <row r="20" spans="1:17" ht="12.75">
      <c r="A20" s="45" t="s">
        <v>2318</v>
      </c>
      <c r="B20" s="51">
        <v>15</v>
      </c>
      <c r="C20" s="46" t="s">
        <v>909</v>
      </c>
      <c r="D20" s="86" t="s">
        <v>1026</v>
      </c>
      <c r="E20" s="87" t="s">
        <v>1027</v>
      </c>
      <c r="F20" s="87" t="s">
        <v>1028</v>
      </c>
      <c r="G20" s="87" t="s">
        <v>1029</v>
      </c>
      <c r="H20" s="87" t="s">
        <v>1973</v>
      </c>
      <c r="I20" s="87" t="s">
        <v>1974</v>
      </c>
      <c r="J20" s="87" t="s">
        <v>1975</v>
      </c>
      <c r="K20" s="87" t="s">
        <v>2319</v>
      </c>
      <c r="L20" s="87" t="s">
        <v>2320</v>
      </c>
      <c r="M20" s="88" t="s">
        <v>1975</v>
      </c>
      <c r="N20" s="40"/>
      <c r="O20" s="41" t="s">
        <v>2321</v>
      </c>
      <c r="P20" s="34"/>
      <c r="Q20"/>
    </row>
    <row r="21" spans="1:19" ht="12.75">
      <c r="A21" s="42" t="s">
        <v>359</v>
      </c>
      <c r="B21" s="47"/>
      <c r="C21" s="48" t="s">
        <v>367</v>
      </c>
      <c r="D21" s="89" t="s">
        <v>1031</v>
      </c>
      <c r="E21" s="90" t="s">
        <v>1032</v>
      </c>
      <c r="F21" s="90" t="s">
        <v>1033</v>
      </c>
      <c r="G21" s="90" t="s">
        <v>1340</v>
      </c>
      <c r="H21" s="90" t="s">
        <v>1985</v>
      </c>
      <c r="I21" s="90" t="s">
        <v>1985</v>
      </c>
      <c r="J21" s="90" t="s">
        <v>1021</v>
      </c>
      <c r="K21" s="90" t="s">
        <v>895</v>
      </c>
      <c r="L21" s="90" t="s">
        <v>2315</v>
      </c>
      <c r="M21" s="91" t="s">
        <v>2315</v>
      </c>
      <c r="N21" s="49"/>
      <c r="O21" s="50" t="s">
        <v>2322</v>
      </c>
      <c r="P21" s="34"/>
      <c r="Q21"/>
      <c r="S21" s="122"/>
    </row>
    <row r="22" spans="1:19" ht="12.75">
      <c r="A22" s="45" t="s">
        <v>2323</v>
      </c>
      <c r="B22" s="51">
        <v>5</v>
      </c>
      <c r="C22" s="46" t="s">
        <v>897</v>
      </c>
      <c r="D22" s="86" t="s">
        <v>898</v>
      </c>
      <c r="E22" s="87" t="s">
        <v>899</v>
      </c>
      <c r="F22" s="87" t="s">
        <v>900</v>
      </c>
      <c r="G22" s="87" t="s">
        <v>901</v>
      </c>
      <c r="H22" s="87" t="s">
        <v>1979</v>
      </c>
      <c r="I22" s="87" t="s">
        <v>1980</v>
      </c>
      <c r="J22" s="87" t="s">
        <v>1981</v>
      </c>
      <c r="K22" s="87" t="s">
        <v>2324</v>
      </c>
      <c r="L22" s="87" t="s">
        <v>2325</v>
      </c>
      <c r="M22" s="88" t="s">
        <v>2326</v>
      </c>
      <c r="N22" s="40"/>
      <c r="O22" s="41" t="s">
        <v>2327</v>
      </c>
      <c r="P22" s="34"/>
      <c r="Q22"/>
      <c r="S22" s="122"/>
    </row>
    <row r="23" spans="1:19" ht="12.75">
      <c r="A23" s="42" t="s">
        <v>335</v>
      </c>
      <c r="B23" s="47"/>
      <c r="C23" s="48" t="s">
        <v>495</v>
      </c>
      <c r="D23" s="89" t="s">
        <v>1649</v>
      </c>
      <c r="E23" s="90" t="s">
        <v>1024</v>
      </c>
      <c r="F23" s="90" t="s">
        <v>996</v>
      </c>
      <c r="G23" s="90" t="s">
        <v>903</v>
      </c>
      <c r="H23" s="90" t="s">
        <v>1024</v>
      </c>
      <c r="I23" s="90" t="s">
        <v>1024</v>
      </c>
      <c r="J23" s="90" t="s">
        <v>1024</v>
      </c>
      <c r="K23" s="90" t="s">
        <v>86</v>
      </c>
      <c r="L23" s="90" t="s">
        <v>880</v>
      </c>
      <c r="M23" s="91" t="s">
        <v>2340</v>
      </c>
      <c r="N23" s="49"/>
      <c r="O23" s="50" t="s">
        <v>2329</v>
      </c>
      <c r="P23" s="34"/>
      <c r="Q23"/>
      <c r="S23" s="122"/>
    </row>
    <row r="24" spans="1:17" ht="12.75">
      <c r="A24" s="45" t="s">
        <v>2330</v>
      </c>
      <c r="B24" s="51">
        <v>22</v>
      </c>
      <c r="C24" s="46" t="s">
        <v>916</v>
      </c>
      <c r="D24" s="86" t="s">
        <v>1036</v>
      </c>
      <c r="E24" s="87" t="s">
        <v>1037</v>
      </c>
      <c r="F24" s="87" t="s">
        <v>1038</v>
      </c>
      <c r="G24" s="87" t="s">
        <v>1039</v>
      </c>
      <c r="H24" s="87" t="s">
        <v>1976</v>
      </c>
      <c r="I24" s="87" t="s">
        <v>1977</v>
      </c>
      <c r="J24" s="87" t="s">
        <v>1978</v>
      </c>
      <c r="K24" s="87" t="s">
        <v>1973</v>
      </c>
      <c r="L24" s="87" t="s">
        <v>2331</v>
      </c>
      <c r="M24" s="88" t="s">
        <v>2332</v>
      </c>
      <c r="N24" s="40"/>
      <c r="O24" s="41" t="s">
        <v>2333</v>
      </c>
      <c r="P24" s="34"/>
      <c r="Q24"/>
    </row>
    <row r="25" spans="1:17" ht="12.75">
      <c r="A25" s="42" t="s">
        <v>359</v>
      </c>
      <c r="B25" s="47"/>
      <c r="C25" s="48" t="s">
        <v>367</v>
      </c>
      <c r="D25" s="89" t="s">
        <v>1650</v>
      </c>
      <c r="E25" s="90" t="s">
        <v>1021</v>
      </c>
      <c r="F25" s="90" t="s">
        <v>1041</v>
      </c>
      <c r="G25" s="90" t="s">
        <v>1171</v>
      </c>
      <c r="H25" s="90" t="s">
        <v>1032</v>
      </c>
      <c r="I25" s="90" t="s">
        <v>1032</v>
      </c>
      <c r="J25" s="90" t="s">
        <v>1032</v>
      </c>
      <c r="K25" s="90" t="s">
        <v>1033</v>
      </c>
      <c r="L25" s="90" t="s">
        <v>2328</v>
      </c>
      <c r="M25" s="91" t="s">
        <v>2328</v>
      </c>
      <c r="N25" s="49"/>
      <c r="O25" s="50" t="s">
        <v>2334</v>
      </c>
      <c r="P25" s="34"/>
      <c r="Q25"/>
    </row>
    <row r="26" spans="1:17" ht="12.75">
      <c r="A26" s="45" t="s">
        <v>2335</v>
      </c>
      <c r="B26" s="51">
        <v>16</v>
      </c>
      <c r="C26" s="46" t="s">
        <v>910</v>
      </c>
      <c r="D26" s="86" t="s">
        <v>1044</v>
      </c>
      <c r="E26" s="87" t="s">
        <v>1045</v>
      </c>
      <c r="F26" s="87" t="s">
        <v>1046</v>
      </c>
      <c r="G26" s="87" t="s">
        <v>1047</v>
      </c>
      <c r="H26" s="87" t="s">
        <v>1982</v>
      </c>
      <c r="I26" s="87" t="s">
        <v>1983</v>
      </c>
      <c r="J26" s="87" t="s">
        <v>1984</v>
      </c>
      <c r="K26" s="87" t="s">
        <v>2336</v>
      </c>
      <c r="L26" s="87" t="s">
        <v>2337</v>
      </c>
      <c r="M26" s="88" t="s">
        <v>2338</v>
      </c>
      <c r="N26" s="40"/>
      <c r="O26" s="41" t="s">
        <v>2339</v>
      </c>
      <c r="P26" s="34"/>
      <c r="Q26"/>
    </row>
    <row r="27" spans="1:17" ht="12.75">
      <c r="A27" s="42" t="s">
        <v>359</v>
      </c>
      <c r="B27" s="47"/>
      <c r="C27" s="48" t="s">
        <v>682</v>
      </c>
      <c r="D27" s="89" t="s">
        <v>1049</v>
      </c>
      <c r="E27" s="90" t="s">
        <v>1019</v>
      </c>
      <c r="F27" s="90" t="s">
        <v>1051</v>
      </c>
      <c r="G27" s="90" t="s">
        <v>1052</v>
      </c>
      <c r="H27" s="90" t="s">
        <v>1989</v>
      </c>
      <c r="I27" s="90" t="s">
        <v>1989</v>
      </c>
      <c r="J27" s="90" t="s">
        <v>1985</v>
      </c>
      <c r="K27" s="90" t="s">
        <v>1041</v>
      </c>
      <c r="L27" s="90" t="s">
        <v>2340</v>
      </c>
      <c r="M27" s="91" t="s">
        <v>1041</v>
      </c>
      <c r="N27" s="49"/>
      <c r="O27" s="50" t="s">
        <v>2341</v>
      </c>
      <c r="P27" s="34"/>
      <c r="Q27"/>
    </row>
    <row r="28" spans="1:17" ht="12.75">
      <c r="A28" s="45" t="s">
        <v>2342</v>
      </c>
      <c r="B28" s="51">
        <v>11</v>
      </c>
      <c r="C28" s="46" t="s">
        <v>906</v>
      </c>
      <c r="D28" s="86" t="s">
        <v>849</v>
      </c>
      <c r="E28" s="87" t="s">
        <v>1009</v>
      </c>
      <c r="F28" s="87" t="s">
        <v>1010</v>
      </c>
      <c r="G28" s="87" t="s">
        <v>1011</v>
      </c>
      <c r="H28" s="87" t="s">
        <v>1958</v>
      </c>
      <c r="I28" s="87" t="s">
        <v>1959</v>
      </c>
      <c r="J28" s="87" t="s">
        <v>1960</v>
      </c>
      <c r="K28" s="87" t="s">
        <v>2343</v>
      </c>
      <c r="L28" s="87" t="s">
        <v>2344</v>
      </c>
      <c r="M28" s="88" t="s">
        <v>2345</v>
      </c>
      <c r="N28" s="40"/>
      <c r="O28" s="41" t="s">
        <v>2346</v>
      </c>
      <c r="P28" s="34"/>
      <c r="Q28"/>
    </row>
    <row r="29" spans="1:17" ht="12.75">
      <c r="A29" s="42" t="s">
        <v>334</v>
      </c>
      <c r="B29" s="47"/>
      <c r="C29" s="48" t="s">
        <v>347</v>
      </c>
      <c r="D29" s="89" t="s">
        <v>1013</v>
      </c>
      <c r="E29" s="90" t="s">
        <v>1014</v>
      </c>
      <c r="F29" s="90" t="s">
        <v>1015</v>
      </c>
      <c r="G29" s="90" t="s">
        <v>1016</v>
      </c>
      <c r="H29" s="90" t="s">
        <v>2029</v>
      </c>
      <c r="I29" s="90" t="s">
        <v>2029</v>
      </c>
      <c r="J29" s="90" t="s">
        <v>1015</v>
      </c>
      <c r="K29" s="90" t="s">
        <v>1015</v>
      </c>
      <c r="L29" s="90" t="s">
        <v>1014</v>
      </c>
      <c r="M29" s="91" t="s">
        <v>1014</v>
      </c>
      <c r="N29" s="49"/>
      <c r="O29" s="50" t="s">
        <v>2347</v>
      </c>
      <c r="P29" s="34"/>
      <c r="Q29"/>
    </row>
    <row r="30" spans="1:17" ht="12.75">
      <c r="A30" s="45" t="s">
        <v>2348</v>
      </c>
      <c r="B30" s="51">
        <v>12</v>
      </c>
      <c r="C30" s="46" t="s">
        <v>907</v>
      </c>
      <c r="D30" s="86" t="s">
        <v>1055</v>
      </c>
      <c r="E30" s="87" t="s">
        <v>1056</v>
      </c>
      <c r="F30" s="87" t="s">
        <v>1057</v>
      </c>
      <c r="G30" s="87" t="s">
        <v>893</v>
      </c>
      <c r="H30" s="87" t="s">
        <v>1986</v>
      </c>
      <c r="I30" s="87" t="s">
        <v>1987</v>
      </c>
      <c r="J30" s="87" t="s">
        <v>1988</v>
      </c>
      <c r="K30" s="87" t="s">
        <v>2349</v>
      </c>
      <c r="L30" s="87" t="s">
        <v>2350</v>
      </c>
      <c r="M30" s="88" t="s">
        <v>2351</v>
      </c>
      <c r="N30" s="40"/>
      <c r="O30" s="41" t="s">
        <v>2352</v>
      </c>
      <c r="P30" s="34"/>
      <c r="Q30"/>
    </row>
    <row r="31" spans="1:17" ht="12.75">
      <c r="A31" s="42" t="s">
        <v>359</v>
      </c>
      <c r="B31" s="47"/>
      <c r="C31" s="48" t="s">
        <v>679</v>
      </c>
      <c r="D31" s="89" t="s">
        <v>1068</v>
      </c>
      <c r="E31" s="90" t="s">
        <v>1059</v>
      </c>
      <c r="F31" s="90" t="s">
        <v>1076</v>
      </c>
      <c r="G31" s="90" t="s">
        <v>1022</v>
      </c>
      <c r="H31" s="90" t="s">
        <v>2126</v>
      </c>
      <c r="I31" s="90" t="s">
        <v>2030</v>
      </c>
      <c r="J31" s="90" t="s">
        <v>1051</v>
      </c>
      <c r="K31" s="90" t="s">
        <v>1076</v>
      </c>
      <c r="L31" s="90" t="s">
        <v>1999</v>
      </c>
      <c r="M31" s="91" t="s">
        <v>1051</v>
      </c>
      <c r="N31" s="49"/>
      <c r="O31" s="50" t="s">
        <v>2353</v>
      </c>
      <c r="P31" s="34"/>
      <c r="Q31"/>
    </row>
    <row r="32" spans="1:17" ht="12.75">
      <c r="A32" s="45" t="s">
        <v>1035</v>
      </c>
      <c r="B32" s="51">
        <v>20</v>
      </c>
      <c r="C32" s="46" t="s">
        <v>914</v>
      </c>
      <c r="D32" s="86" t="s">
        <v>1071</v>
      </c>
      <c r="E32" s="87" t="s">
        <v>1072</v>
      </c>
      <c r="F32" s="87" t="s">
        <v>1073</v>
      </c>
      <c r="G32" s="87" t="s">
        <v>893</v>
      </c>
      <c r="H32" s="87" t="s">
        <v>1997</v>
      </c>
      <c r="I32" s="87" t="s">
        <v>1967</v>
      </c>
      <c r="J32" s="87" t="s">
        <v>1998</v>
      </c>
      <c r="K32" s="87" t="s">
        <v>2354</v>
      </c>
      <c r="L32" s="87" t="s">
        <v>2355</v>
      </c>
      <c r="M32" s="88" t="s">
        <v>2356</v>
      </c>
      <c r="N32" s="40"/>
      <c r="O32" s="41" t="s">
        <v>2357</v>
      </c>
      <c r="P32" s="34"/>
      <c r="Q32"/>
    </row>
    <row r="33" spans="1:17" ht="12.75">
      <c r="A33" s="42" t="s">
        <v>335</v>
      </c>
      <c r="B33" s="47"/>
      <c r="C33" s="48" t="s">
        <v>690</v>
      </c>
      <c r="D33" s="89" t="s">
        <v>1060</v>
      </c>
      <c r="E33" s="90" t="s">
        <v>1075</v>
      </c>
      <c r="F33" s="90" t="s">
        <v>1171</v>
      </c>
      <c r="G33" s="90" t="s">
        <v>1077</v>
      </c>
      <c r="H33" s="90" t="s">
        <v>1076</v>
      </c>
      <c r="I33" s="90" t="s">
        <v>2128</v>
      </c>
      <c r="J33" s="90" t="s">
        <v>1068</v>
      </c>
      <c r="K33" s="90" t="s">
        <v>2030</v>
      </c>
      <c r="L33" s="90" t="s">
        <v>1041</v>
      </c>
      <c r="M33" s="91" t="s">
        <v>1989</v>
      </c>
      <c r="N33" s="49"/>
      <c r="O33" s="50" t="s">
        <v>2358</v>
      </c>
      <c r="P33" s="34"/>
      <c r="Q33"/>
    </row>
    <row r="34" spans="1:17" ht="12.75">
      <c r="A34" s="45" t="s">
        <v>2359</v>
      </c>
      <c r="B34" s="51">
        <v>21</v>
      </c>
      <c r="C34" s="46" t="s">
        <v>915</v>
      </c>
      <c r="D34" s="86" t="s">
        <v>1063</v>
      </c>
      <c r="E34" s="87" t="s">
        <v>1064</v>
      </c>
      <c r="F34" s="87" t="s">
        <v>1065</v>
      </c>
      <c r="G34" s="87" t="s">
        <v>1066</v>
      </c>
      <c r="H34" s="87" t="s">
        <v>1990</v>
      </c>
      <c r="I34" s="87" t="s">
        <v>1991</v>
      </c>
      <c r="J34" s="87" t="s">
        <v>1992</v>
      </c>
      <c r="K34" s="87" t="s">
        <v>2360</v>
      </c>
      <c r="L34" s="87" t="s">
        <v>2361</v>
      </c>
      <c r="M34" s="88" t="s">
        <v>2362</v>
      </c>
      <c r="N34" s="40"/>
      <c r="O34" s="41" t="s">
        <v>2363</v>
      </c>
      <c r="P34" s="34"/>
      <c r="Q34"/>
    </row>
    <row r="35" spans="1:17" ht="12.75">
      <c r="A35" s="42" t="s">
        <v>359</v>
      </c>
      <c r="B35" s="47"/>
      <c r="C35" s="48" t="s">
        <v>679</v>
      </c>
      <c r="D35" s="89" t="s">
        <v>1033</v>
      </c>
      <c r="E35" s="90" t="s">
        <v>1125</v>
      </c>
      <c r="F35" s="90" t="s">
        <v>1110</v>
      </c>
      <c r="G35" s="90" t="s">
        <v>1020</v>
      </c>
      <c r="H35" s="90" t="s">
        <v>2037</v>
      </c>
      <c r="I35" s="90" t="s">
        <v>1050</v>
      </c>
      <c r="J35" s="90" t="s">
        <v>1060</v>
      </c>
      <c r="K35" s="90" t="s">
        <v>87</v>
      </c>
      <c r="L35" s="90" t="s">
        <v>2028</v>
      </c>
      <c r="M35" s="91" t="s">
        <v>2365</v>
      </c>
      <c r="N35" s="49"/>
      <c r="O35" s="50" t="s">
        <v>2364</v>
      </c>
      <c r="P35" s="34"/>
      <c r="Q35"/>
    </row>
    <row r="36" spans="1:17" ht="12.75">
      <c r="A36" s="45" t="s">
        <v>2366</v>
      </c>
      <c r="B36" s="51">
        <v>38</v>
      </c>
      <c r="C36" s="46" t="s">
        <v>932</v>
      </c>
      <c r="D36" s="86" t="s">
        <v>1036</v>
      </c>
      <c r="E36" s="87" t="s">
        <v>1198</v>
      </c>
      <c r="F36" s="87" t="s">
        <v>1199</v>
      </c>
      <c r="G36" s="87" t="s">
        <v>1200</v>
      </c>
      <c r="H36" s="87" t="s">
        <v>2031</v>
      </c>
      <c r="I36" s="87" t="s">
        <v>2032</v>
      </c>
      <c r="J36" s="87" t="s">
        <v>1998</v>
      </c>
      <c r="K36" s="87" t="s">
        <v>1986</v>
      </c>
      <c r="L36" s="87" t="s">
        <v>2367</v>
      </c>
      <c r="M36" s="88" t="s">
        <v>2368</v>
      </c>
      <c r="N36" s="40"/>
      <c r="O36" s="41" t="s">
        <v>2369</v>
      </c>
      <c r="P36" s="34"/>
      <c r="Q36"/>
    </row>
    <row r="37" spans="1:17" ht="12.75">
      <c r="A37" s="42" t="s">
        <v>379</v>
      </c>
      <c r="B37" s="47"/>
      <c r="C37" s="48" t="s">
        <v>382</v>
      </c>
      <c r="D37" s="89" t="s">
        <v>1195</v>
      </c>
      <c r="E37" s="90" t="s">
        <v>1093</v>
      </c>
      <c r="F37" s="90" t="s">
        <v>1202</v>
      </c>
      <c r="G37" s="90" t="s">
        <v>1210</v>
      </c>
      <c r="H37" s="90" t="s">
        <v>1178</v>
      </c>
      <c r="I37" s="90" t="s">
        <v>2033</v>
      </c>
      <c r="J37" s="90" t="s">
        <v>1087</v>
      </c>
      <c r="K37" s="90" t="s">
        <v>1101</v>
      </c>
      <c r="L37" s="90" t="s">
        <v>1085</v>
      </c>
      <c r="M37" s="91" t="s">
        <v>1101</v>
      </c>
      <c r="N37" s="49"/>
      <c r="O37" s="50" t="s">
        <v>2370</v>
      </c>
      <c r="P37" s="34"/>
      <c r="Q37"/>
    </row>
    <row r="38" spans="1:17" ht="12.75">
      <c r="A38" s="45" t="s">
        <v>1993</v>
      </c>
      <c r="B38" s="51">
        <v>33</v>
      </c>
      <c r="C38" s="46" t="s">
        <v>927</v>
      </c>
      <c r="D38" s="86" t="s">
        <v>1080</v>
      </c>
      <c r="E38" s="87" t="s">
        <v>1081</v>
      </c>
      <c r="F38" s="87" t="s">
        <v>1082</v>
      </c>
      <c r="G38" s="87" t="s">
        <v>1083</v>
      </c>
      <c r="H38" s="87" t="s">
        <v>1994</v>
      </c>
      <c r="I38" s="87" t="s">
        <v>1995</v>
      </c>
      <c r="J38" s="87" t="s">
        <v>1996</v>
      </c>
      <c r="K38" s="87" t="s">
        <v>2371</v>
      </c>
      <c r="L38" s="87" t="s">
        <v>1840</v>
      </c>
      <c r="M38" s="88" t="s">
        <v>2372</v>
      </c>
      <c r="N38" s="40"/>
      <c r="O38" s="41" t="s">
        <v>2373</v>
      </c>
      <c r="P38" s="34"/>
      <c r="Q38"/>
    </row>
    <row r="39" spans="1:17" ht="12.75">
      <c r="A39" s="42" t="s">
        <v>349</v>
      </c>
      <c r="B39" s="47"/>
      <c r="C39" s="48" t="s">
        <v>351</v>
      </c>
      <c r="D39" s="89" t="s">
        <v>1181</v>
      </c>
      <c r="E39" s="90" t="s">
        <v>1177</v>
      </c>
      <c r="F39" s="90" t="s">
        <v>1177</v>
      </c>
      <c r="G39" s="90" t="s">
        <v>1086</v>
      </c>
      <c r="H39" s="90" t="s">
        <v>1187</v>
      </c>
      <c r="I39" s="90" t="s">
        <v>1086</v>
      </c>
      <c r="J39" s="90" t="s">
        <v>2127</v>
      </c>
      <c r="K39" s="90" t="s">
        <v>1087</v>
      </c>
      <c r="L39" s="90" t="s">
        <v>2374</v>
      </c>
      <c r="M39" s="91" t="s">
        <v>2407</v>
      </c>
      <c r="N39" s="49"/>
      <c r="O39" s="50" t="s">
        <v>2375</v>
      </c>
      <c r="P39" s="34"/>
      <c r="Q39"/>
    </row>
    <row r="40" spans="1:17" ht="12.75">
      <c r="A40" s="45" t="s">
        <v>2034</v>
      </c>
      <c r="B40" s="51">
        <v>34</v>
      </c>
      <c r="C40" s="46" t="s">
        <v>928</v>
      </c>
      <c r="D40" s="86" t="s">
        <v>1172</v>
      </c>
      <c r="E40" s="87" t="s">
        <v>1173</v>
      </c>
      <c r="F40" s="87" t="s">
        <v>1174</v>
      </c>
      <c r="G40" s="87" t="s">
        <v>1175</v>
      </c>
      <c r="H40" s="87" t="s">
        <v>2000</v>
      </c>
      <c r="I40" s="87" t="s">
        <v>2001</v>
      </c>
      <c r="J40" s="87" t="s">
        <v>2002</v>
      </c>
      <c r="K40" s="87" t="s">
        <v>2376</v>
      </c>
      <c r="L40" s="87" t="s">
        <v>2377</v>
      </c>
      <c r="M40" s="88" t="s">
        <v>2378</v>
      </c>
      <c r="N40" s="40"/>
      <c r="O40" s="41" t="s">
        <v>2379</v>
      </c>
      <c r="P40" s="34"/>
      <c r="Q40"/>
    </row>
    <row r="41" spans="1:17" ht="12.75">
      <c r="A41" s="42" t="s">
        <v>379</v>
      </c>
      <c r="B41" s="47"/>
      <c r="C41" s="48" t="s">
        <v>382</v>
      </c>
      <c r="D41" s="89" t="s">
        <v>1651</v>
      </c>
      <c r="E41" s="90" t="s">
        <v>1087</v>
      </c>
      <c r="F41" s="90" t="s">
        <v>1178</v>
      </c>
      <c r="G41" s="90" t="s">
        <v>1186</v>
      </c>
      <c r="H41" s="90" t="s">
        <v>1194</v>
      </c>
      <c r="I41" s="90" t="s">
        <v>1087</v>
      </c>
      <c r="J41" s="90" t="s">
        <v>2129</v>
      </c>
      <c r="K41" s="90" t="s">
        <v>1130</v>
      </c>
      <c r="L41" s="90" t="s">
        <v>2003</v>
      </c>
      <c r="M41" s="91" t="s">
        <v>2415</v>
      </c>
      <c r="N41" s="49"/>
      <c r="O41" s="50" t="s">
        <v>2380</v>
      </c>
      <c r="P41" s="34"/>
      <c r="Q41"/>
    </row>
    <row r="42" spans="1:17" ht="12.75">
      <c r="A42" s="45" t="s">
        <v>2381</v>
      </c>
      <c r="B42" s="51">
        <v>43</v>
      </c>
      <c r="C42" s="46" t="s">
        <v>937</v>
      </c>
      <c r="D42" s="86" t="s">
        <v>1036</v>
      </c>
      <c r="E42" s="87" t="s">
        <v>1089</v>
      </c>
      <c r="F42" s="87" t="s">
        <v>1090</v>
      </c>
      <c r="G42" s="87" t="s">
        <v>1091</v>
      </c>
      <c r="H42" s="87" t="s">
        <v>2039</v>
      </c>
      <c r="I42" s="87" t="s">
        <v>2040</v>
      </c>
      <c r="J42" s="87" t="s">
        <v>1998</v>
      </c>
      <c r="K42" s="87" t="s">
        <v>2349</v>
      </c>
      <c r="L42" s="87" t="s">
        <v>2382</v>
      </c>
      <c r="M42" s="88" t="s">
        <v>2383</v>
      </c>
      <c r="N42" s="40"/>
      <c r="O42" s="41" t="s">
        <v>2384</v>
      </c>
      <c r="P42" s="34"/>
      <c r="Q42"/>
    </row>
    <row r="43" spans="1:17" ht="12.75">
      <c r="A43" s="42" t="s">
        <v>334</v>
      </c>
      <c r="B43" s="47"/>
      <c r="C43" s="48" t="s">
        <v>347</v>
      </c>
      <c r="D43" s="89" t="s">
        <v>1195</v>
      </c>
      <c r="E43" s="90" t="s">
        <v>1102</v>
      </c>
      <c r="F43" s="90" t="s">
        <v>1102</v>
      </c>
      <c r="G43" s="90" t="s">
        <v>1094</v>
      </c>
      <c r="H43" s="90" t="s">
        <v>1206</v>
      </c>
      <c r="I43" s="90" t="s">
        <v>2041</v>
      </c>
      <c r="J43" s="90" t="s">
        <v>2042</v>
      </c>
      <c r="K43" s="90" t="s">
        <v>2012</v>
      </c>
      <c r="L43" s="90" t="s">
        <v>1205</v>
      </c>
      <c r="M43" s="91" t="s">
        <v>1178</v>
      </c>
      <c r="N43" s="49"/>
      <c r="O43" s="50" t="s">
        <v>2386</v>
      </c>
      <c r="P43" s="34"/>
      <c r="Q43"/>
    </row>
    <row r="44" spans="1:17" ht="12.75">
      <c r="A44" s="45" t="s">
        <v>2387</v>
      </c>
      <c r="B44" s="51">
        <v>42</v>
      </c>
      <c r="C44" s="46" t="s">
        <v>936</v>
      </c>
      <c r="D44" s="86" t="s">
        <v>1213</v>
      </c>
      <c r="E44" s="87" t="s">
        <v>1214</v>
      </c>
      <c r="F44" s="87" t="s">
        <v>1215</v>
      </c>
      <c r="G44" s="87" t="s">
        <v>1216</v>
      </c>
      <c r="H44" s="87" t="s">
        <v>1956</v>
      </c>
      <c r="I44" s="87" t="s">
        <v>2046</v>
      </c>
      <c r="J44" s="87" t="s">
        <v>1998</v>
      </c>
      <c r="K44" s="87" t="s">
        <v>2044</v>
      </c>
      <c r="L44" s="87" t="s">
        <v>2388</v>
      </c>
      <c r="M44" s="88" t="s">
        <v>2389</v>
      </c>
      <c r="N44" s="40"/>
      <c r="O44" s="41" t="s">
        <v>2390</v>
      </c>
      <c r="P44" s="34"/>
      <c r="Q44"/>
    </row>
    <row r="45" spans="1:17" ht="12.75">
      <c r="A45" s="42" t="s">
        <v>359</v>
      </c>
      <c r="B45" s="47"/>
      <c r="C45" s="48" t="s">
        <v>367</v>
      </c>
      <c r="D45" s="89" t="s">
        <v>1051</v>
      </c>
      <c r="E45" s="90" t="s">
        <v>1658</v>
      </c>
      <c r="F45" s="90" t="s">
        <v>1450</v>
      </c>
      <c r="G45" s="90" t="s">
        <v>1167</v>
      </c>
      <c r="H45" s="90" t="s">
        <v>2131</v>
      </c>
      <c r="I45" s="90" t="s">
        <v>2047</v>
      </c>
      <c r="J45" s="90" t="s">
        <v>2048</v>
      </c>
      <c r="K45" s="90" t="s">
        <v>88</v>
      </c>
      <c r="L45" s="90" t="s">
        <v>1052</v>
      </c>
      <c r="M45" s="91" t="s">
        <v>2478</v>
      </c>
      <c r="N45" s="49"/>
      <c r="O45" s="50" t="s">
        <v>2391</v>
      </c>
      <c r="P45" s="34"/>
      <c r="Q45"/>
    </row>
    <row r="46" spans="1:17" ht="12.75">
      <c r="A46" s="45" t="s">
        <v>1096</v>
      </c>
      <c r="B46" s="51">
        <v>31</v>
      </c>
      <c r="C46" s="46" t="s">
        <v>925</v>
      </c>
      <c r="D46" s="86" t="s">
        <v>1114</v>
      </c>
      <c r="E46" s="87" t="s">
        <v>1115</v>
      </c>
      <c r="F46" s="87" t="s">
        <v>1116</v>
      </c>
      <c r="G46" s="87" t="s">
        <v>1117</v>
      </c>
      <c r="H46" s="87" t="s">
        <v>2009</v>
      </c>
      <c r="I46" s="87" t="s">
        <v>2010</v>
      </c>
      <c r="J46" s="87" t="s">
        <v>2011</v>
      </c>
      <c r="K46" s="87" t="s">
        <v>2392</v>
      </c>
      <c r="L46" s="87" t="s">
        <v>2393</v>
      </c>
      <c r="M46" s="88" t="s">
        <v>2394</v>
      </c>
      <c r="N46" s="40"/>
      <c r="O46" s="41" t="s">
        <v>2395</v>
      </c>
      <c r="P46" s="34"/>
      <c r="Q46"/>
    </row>
    <row r="47" spans="1:17" ht="12.75">
      <c r="A47" s="42" t="s">
        <v>349</v>
      </c>
      <c r="B47" s="47"/>
      <c r="C47" s="48" t="s">
        <v>351</v>
      </c>
      <c r="D47" s="89" t="s">
        <v>1335</v>
      </c>
      <c r="E47" s="90" t="s">
        <v>1654</v>
      </c>
      <c r="F47" s="90" t="s">
        <v>1211</v>
      </c>
      <c r="G47" s="90" t="s">
        <v>1205</v>
      </c>
      <c r="H47" s="90" t="s">
        <v>2134</v>
      </c>
      <c r="I47" s="90" t="s">
        <v>1102</v>
      </c>
      <c r="J47" s="90" t="s">
        <v>2135</v>
      </c>
      <c r="K47" s="90" t="s">
        <v>2134</v>
      </c>
      <c r="L47" s="90" t="s">
        <v>2029</v>
      </c>
      <c r="M47" s="91" t="s">
        <v>1130</v>
      </c>
      <c r="N47" s="49"/>
      <c r="O47" s="50" t="s">
        <v>2397</v>
      </c>
      <c r="P47" s="34"/>
      <c r="Q47"/>
    </row>
    <row r="48" spans="1:17" ht="12.75">
      <c r="A48" s="45" t="s">
        <v>1189</v>
      </c>
      <c r="B48" s="51">
        <v>32</v>
      </c>
      <c r="C48" s="46" t="s">
        <v>926</v>
      </c>
      <c r="D48" s="86" t="s">
        <v>1055</v>
      </c>
      <c r="E48" s="87" t="s">
        <v>1097</v>
      </c>
      <c r="F48" s="87" t="s">
        <v>1098</v>
      </c>
      <c r="G48" s="87" t="s">
        <v>1099</v>
      </c>
      <c r="H48" s="87" t="s">
        <v>2004</v>
      </c>
      <c r="I48" s="87" t="s">
        <v>2005</v>
      </c>
      <c r="J48" s="87" t="s">
        <v>2006</v>
      </c>
      <c r="K48" s="87" t="s">
        <v>2398</v>
      </c>
      <c r="L48" s="87" t="s">
        <v>2399</v>
      </c>
      <c r="M48" s="88" t="s">
        <v>2400</v>
      </c>
      <c r="N48" s="40"/>
      <c r="O48" s="41" t="s">
        <v>2401</v>
      </c>
      <c r="P48" s="34"/>
      <c r="Q48"/>
    </row>
    <row r="49" spans="1:17" ht="12.75">
      <c r="A49" s="42" t="s">
        <v>349</v>
      </c>
      <c r="B49" s="47"/>
      <c r="C49" s="48" t="s">
        <v>720</v>
      </c>
      <c r="D49" s="89" t="s">
        <v>1087</v>
      </c>
      <c r="E49" s="90" t="s">
        <v>1652</v>
      </c>
      <c r="F49" s="90" t="s">
        <v>1206</v>
      </c>
      <c r="G49" s="90" t="s">
        <v>1103</v>
      </c>
      <c r="H49" s="90" t="s">
        <v>1410</v>
      </c>
      <c r="I49" s="90" t="s">
        <v>1130</v>
      </c>
      <c r="J49" s="90" t="s">
        <v>2130</v>
      </c>
      <c r="K49" s="90" t="s">
        <v>2430</v>
      </c>
      <c r="L49" s="90" t="s">
        <v>2041</v>
      </c>
      <c r="M49" s="91" t="s">
        <v>2385</v>
      </c>
      <c r="N49" s="49"/>
      <c r="O49" s="50" t="s">
        <v>2402</v>
      </c>
      <c r="P49" s="34"/>
      <c r="Q49"/>
    </row>
    <row r="50" spans="1:17" ht="12.75">
      <c r="A50" s="45" t="s">
        <v>2043</v>
      </c>
      <c r="B50" s="51">
        <v>44</v>
      </c>
      <c r="C50" s="46" t="s">
        <v>938</v>
      </c>
      <c r="D50" s="86" t="s">
        <v>1099</v>
      </c>
      <c r="E50" s="87" t="s">
        <v>1251</v>
      </c>
      <c r="F50" s="87" t="s">
        <v>1252</v>
      </c>
      <c r="G50" s="87" t="s">
        <v>1253</v>
      </c>
      <c r="H50" s="87" t="s">
        <v>2044</v>
      </c>
      <c r="I50" s="87" t="s">
        <v>2045</v>
      </c>
      <c r="J50" s="87" t="s">
        <v>1998</v>
      </c>
      <c r="K50" s="87" t="s">
        <v>2403</v>
      </c>
      <c r="L50" s="87" t="s">
        <v>2404</v>
      </c>
      <c r="M50" s="88" t="s">
        <v>2405</v>
      </c>
      <c r="N50" s="40"/>
      <c r="O50" s="41" t="s">
        <v>2406</v>
      </c>
      <c r="P50" s="34"/>
      <c r="Q50"/>
    </row>
    <row r="51" spans="1:17" ht="12.75">
      <c r="A51" s="42" t="s">
        <v>413</v>
      </c>
      <c r="B51" s="47"/>
      <c r="C51" s="48" t="s">
        <v>513</v>
      </c>
      <c r="D51" s="89" t="s">
        <v>1655</v>
      </c>
      <c r="E51" s="90" t="s">
        <v>1274</v>
      </c>
      <c r="F51" s="90" t="s">
        <v>1255</v>
      </c>
      <c r="G51" s="90" t="s">
        <v>1284</v>
      </c>
      <c r="H51" s="90" t="s">
        <v>1341</v>
      </c>
      <c r="I51" s="90" t="s">
        <v>1655</v>
      </c>
      <c r="J51" s="90" t="s">
        <v>1087</v>
      </c>
      <c r="K51" s="90" t="s">
        <v>1187</v>
      </c>
      <c r="L51" s="90" t="s">
        <v>1187</v>
      </c>
      <c r="M51" s="91" t="s">
        <v>1654</v>
      </c>
      <c r="N51" s="49"/>
      <c r="O51" s="50" t="s">
        <v>2408</v>
      </c>
      <c r="P51" s="34"/>
      <c r="Q51"/>
    </row>
    <row r="52" spans="1:17" ht="12.75">
      <c r="A52" s="45" t="s">
        <v>2479</v>
      </c>
      <c r="B52" s="51">
        <v>36</v>
      </c>
      <c r="C52" s="46" t="s">
        <v>930</v>
      </c>
      <c r="D52" s="86" t="s">
        <v>1234</v>
      </c>
      <c r="E52" s="87" t="s">
        <v>1235</v>
      </c>
      <c r="F52" s="87" t="s">
        <v>1236</v>
      </c>
      <c r="G52" s="87" t="s">
        <v>1237</v>
      </c>
      <c r="H52" s="87" t="s">
        <v>2057</v>
      </c>
      <c r="I52" s="87" t="s">
        <v>2058</v>
      </c>
      <c r="J52" s="87" t="s">
        <v>1998</v>
      </c>
      <c r="K52" s="87" t="s">
        <v>2480</v>
      </c>
      <c r="L52" s="87" t="s">
        <v>2169</v>
      </c>
      <c r="M52" s="88" t="s">
        <v>2481</v>
      </c>
      <c r="N52" s="40"/>
      <c r="O52" s="41" t="s">
        <v>2482</v>
      </c>
      <c r="P52" s="34"/>
      <c r="Q52"/>
    </row>
    <row r="53" spans="1:17" ht="12.75">
      <c r="A53" s="42" t="s">
        <v>379</v>
      </c>
      <c r="B53" s="47"/>
      <c r="C53" s="48" t="s">
        <v>382</v>
      </c>
      <c r="D53" s="89" t="s">
        <v>1668</v>
      </c>
      <c r="E53" s="90" t="s">
        <v>1314</v>
      </c>
      <c r="F53" s="90" t="s">
        <v>1455</v>
      </c>
      <c r="G53" s="90" t="s">
        <v>1347</v>
      </c>
      <c r="H53" s="90" t="s">
        <v>2138</v>
      </c>
      <c r="I53" s="90" t="s">
        <v>2139</v>
      </c>
      <c r="J53" s="90" t="s">
        <v>1087</v>
      </c>
      <c r="K53" s="90" t="s">
        <v>1093</v>
      </c>
      <c r="L53" s="90" t="s">
        <v>2483</v>
      </c>
      <c r="M53" s="91" t="s">
        <v>1194</v>
      </c>
      <c r="N53" s="49"/>
      <c r="O53" s="50" t="s">
        <v>2484</v>
      </c>
      <c r="P53" s="34"/>
      <c r="Q53"/>
    </row>
    <row r="54" spans="1:17" ht="12.75">
      <c r="A54" s="45" t="s">
        <v>2485</v>
      </c>
      <c r="B54" s="51">
        <v>30</v>
      </c>
      <c r="C54" s="46" t="s">
        <v>924</v>
      </c>
      <c r="D54" s="86" t="s">
        <v>1127</v>
      </c>
      <c r="E54" s="87" t="s">
        <v>1003</v>
      </c>
      <c r="F54" s="87" t="s">
        <v>1128</v>
      </c>
      <c r="G54" s="87" t="s">
        <v>1123</v>
      </c>
      <c r="H54" s="87" t="s">
        <v>2013</v>
      </c>
      <c r="I54" s="87" t="s">
        <v>2014</v>
      </c>
      <c r="J54" s="87" t="s">
        <v>2015</v>
      </c>
      <c r="K54" s="87" t="s">
        <v>2009</v>
      </c>
      <c r="L54" s="87" t="s">
        <v>2409</v>
      </c>
      <c r="M54" s="88" t="s">
        <v>2410</v>
      </c>
      <c r="N54" s="40"/>
      <c r="O54" s="41" t="s">
        <v>2411</v>
      </c>
      <c r="P54" s="34"/>
      <c r="Q54"/>
    </row>
    <row r="55" spans="1:17" ht="12.75">
      <c r="A55" s="42" t="s">
        <v>349</v>
      </c>
      <c r="B55" s="47"/>
      <c r="C55" s="48" t="s">
        <v>351</v>
      </c>
      <c r="D55" s="89" t="s">
        <v>1328</v>
      </c>
      <c r="E55" s="90" t="s">
        <v>1219</v>
      </c>
      <c r="F55" s="90" t="s">
        <v>1451</v>
      </c>
      <c r="G55" s="90" t="s">
        <v>1220</v>
      </c>
      <c r="H55" s="90" t="s">
        <v>2136</v>
      </c>
      <c r="I55" s="90" t="s">
        <v>1103</v>
      </c>
      <c r="J55" s="90" t="s">
        <v>2137</v>
      </c>
      <c r="K55" s="90" t="s">
        <v>2385</v>
      </c>
      <c r="L55" s="90" t="s">
        <v>2396</v>
      </c>
      <c r="M55" s="91" t="s">
        <v>2486</v>
      </c>
      <c r="N55" s="49"/>
      <c r="O55" s="50" t="s">
        <v>2412</v>
      </c>
      <c r="P55" s="34"/>
      <c r="Q55"/>
    </row>
    <row r="56" spans="1:17" ht="12.75">
      <c r="A56" s="45" t="s">
        <v>2049</v>
      </c>
      <c r="B56" s="51">
        <v>40</v>
      </c>
      <c r="C56" s="46" t="s">
        <v>934</v>
      </c>
      <c r="D56" s="86" t="s">
        <v>1221</v>
      </c>
      <c r="E56" s="87" t="s">
        <v>1222</v>
      </c>
      <c r="F56" s="87" t="s">
        <v>1223</v>
      </c>
      <c r="G56" s="87" t="s">
        <v>1224</v>
      </c>
      <c r="H56" s="87" t="s">
        <v>2050</v>
      </c>
      <c r="I56" s="87" t="s">
        <v>2051</v>
      </c>
      <c r="J56" s="87" t="s">
        <v>1998</v>
      </c>
      <c r="K56" s="87" t="s">
        <v>2085</v>
      </c>
      <c r="L56" s="87" t="s">
        <v>2022</v>
      </c>
      <c r="M56" s="88" t="s">
        <v>2413</v>
      </c>
      <c r="N56" s="40"/>
      <c r="O56" s="41" t="s">
        <v>2414</v>
      </c>
      <c r="P56" s="34"/>
      <c r="Q56"/>
    </row>
    <row r="57" spans="1:17" ht="12.75">
      <c r="A57" s="42" t="s">
        <v>379</v>
      </c>
      <c r="B57" s="47"/>
      <c r="C57" s="48" t="s">
        <v>382</v>
      </c>
      <c r="D57" s="89" t="s">
        <v>1418</v>
      </c>
      <c r="E57" s="90" t="s">
        <v>1245</v>
      </c>
      <c r="F57" s="90" t="s">
        <v>1226</v>
      </c>
      <c r="G57" s="90" t="s">
        <v>1375</v>
      </c>
      <c r="H57" s="90" t="s">
        <v>2132</v>
      </c>
      <c r="I57" s="90" t="s">
        <v>2053</v>
      </c>
      <c r="J57" s="90" t="s">
        <v>1087</v>
      </c>
      <c r="K57" s="90" t="s">
        <v>1314</v>
      </c>
      <c r="L57" s="90" t="s">
        <v>2415</v>
      </c>
      <c r="M57" s="91" t="s">
        <v>2008</v>
      </c>
      <c r="N57" s="49"/>
      <c r="O57" s="50" t="s">
        <v>2416</v>
      </c>
      <c r="P57" s="34"/>
      <c r="Q57"/>
    </row>
    <row r="58" spans="1:17" ht="12.75">
      <c r="A58" s="45" t="s">
        <v>2054</v>
      </c>
      <c r="B58" s="51">
        <v>58</v>
      </c>
      <c r="C58" s="46" t="s">
        <v>951</v>
      </c>
      <c r="D58" s="86" t="s">
        <v>1182</v>
      </c>
      <c r="E58" s="87" t="s">
        <v>892</v>
      </c>
      <c r="F58" s="87" t="s">
        <v>1260</v>
      </c>
      <c r="G58" s="87" t="s">
        <v>1261</v>
      </c>
      <c r="H58" s="87" t="s">
        <v>2055</v>
      </c>
      <c r="I58" s="87" t="s">
        <v>2056</v>
      </c>
      <c r="J58" s="87" t="s">
        <v>1998</v>
      </c>
      <c r="K58" s="87" t="s">
        <v>2417</v>
      </c>
      <c r="L58" s="87" t="s">
        <v>2418</v>
      </c>
      <c r="M58" s="88" t="s">
        <v>2419</v>
      </c>
      <c r="N58" s="40"/>
      <c r="O58" s="41" t="s">
        <v>2420</v>
      </c>
      <c r="P58" s="34"/>
      <c r="Q58"/>
    </row>
    <row r="59" spans="1:17" ht="12.75">
      <c r="A59" s="42" t="s">
        <v>413</v>
      </c>
      <c r="B59" s="47"/>
      <c r="C59" s="48" t="s">
        <v>421</v>
      </c>
      <c r="D59" s="89" t="s">
        <v>1657</v>
      </c>
      <c r="E59" s="90" t="s">
        <v>1329</v>
      </c>
      <c r="F59" s="90" t="s">
        <v>1449</v>
      </c>
      <c r="G59" s="90" t="s">
        <v>1344</v>
      </c>
      <c r="H59" s="90" t="s">
        <v>2133</v>
      </c>
      <c r="I59" s="90" t="s">
        <v>2061</v>
      </c>
      <c r="J59" s="90" t="s">
        <v>1087</v>
      </c>
      <c r="K59" s="90" t="s">
        <v>1210</v>
      </c>
      <c r="L59" s="90" t="s">
        <v>1677</v>
      </c>
      <c r="M59" s="91" t="s">
        <v>2464</v>
      </c>
      <c r="N59" s="49"/>
      <c r="O59" s="50" t="s">
        <v>2421</v>
      </c>
      <c r="P59" s="34"/>
      <c r="Q59"/>
    </row>
    <row r="60" spans="1:17" ht="12.75">
      <c r="A60" s="45" t="s">
        <v>1250</v>
      </c>
      <c r="B60" s="51">
        <v>45</v>
      </c>
      <c r="C60" s="46" t="s">
        <v>939</v>
      </c>
      <c r="D60" s="86" t="s">
        <v>1294</v>
      </c>
      <c r="E60" s="87" t="s">
        <v>1295</v>
      </c>
      <c r="F60" s="87" t="s">
        <v>1122</v>
      </c>
      <c r="G60" s="87" t="s">
        <v>1296</v>
      </c>
      <c r="H60" s="87" t="s">
        <v>2059</v>
      </c>
      <c r="I60" s="87" t="s">
        <v>2060</v>
      </c>
      <c r="J60" s="87" t="s">
        <v>1998</v>
      </c>
      <c r="K60" s="87" t="s">
        <v>2488</v>
      </c>
      <c r="L60" s="87" t="s">
        <v>2489</v>
      </c>
      <c r="M60" s="88" t="s">
        <v>2490</v>
      </c>
      <c r="N60" s="40"/>
      <c r="O60" s="41" t="s">
        <v>2491</v>
      </c>
      <c r="P60" s="34"/>
      <c r="Q60"/>
    </row>
    <row r="61" spans="1:17" ht="12.75">
      <c r="A61" s="42" t="s">
        <v>415</v>
      </c>
      <c r="B61" s="47"/>
      <c r="C61" s="48" t="s">
        <v>458</v>
      </c>
      <c r="D61" s="89" t="s">
        <v>1440</v>
      </c>
      <c r="E61" s="90" t="s">
        <v>1669</v>
      </c>
      <c r="F61" s="90" t="s">
        <v>1456</v>
      </c>
      <c r="G61" s="90" t="s">
        <v>1354</v>
      </c>
      <c r="H61" s="90" t="s">
        <v>2140</v>
      </c>
      <c r="I61" s="90" t="s">
        <v>2141</v>
      </c>
      <c r="J61" s="90" t="s">
        <v>1087</v>
      </c>
      <c r="K61" s="90" t="s">
        <v>2141</v>
      </c>
      <c r="L61" s="90" t="s">
        <v>2464</v>
      </c>
      <c r="M61" s="91" t="s">
        <v>2061</v>
      </c>
      <c r="N61" s="49"/>
      <c r="O61" s="50" t="s">
        <v>2492</v>
      </c>
      <c r="P61" s="34"/>
      <c r="Q61"/>
    </row>
    <row r="62" spans="1:17" ht="12.75">
      <c r="A62" s="45" t="s">
        <v>2493</v>
      </c>
      <c r="B62" s="51">
        <v>67</v>
      </c>
      <c r="C62" s="46" t="s">
        <v>960</v>
      </c>
      <c r="D62" s="86" t="s">
        <v>1216</v>
      </c>
      <c r="E62" s="87" t="s">
        <v>1362</v>
      </c>
      <c r="F62" s="87" t="s">
        <v>1363</v>
      </c>
      <c r="G62" s="87" t="s">
        <v>1253</v>
      </c>
      <c r="H62" s="87" t="s">
        <v>2074</v>
      </c>
      <c r="I62" s="87" t="s">
        <v>2075</v>
      </c>
      <c r="J62" s="87" t="s">
        <v>1998</v>
      </c>
      <c r="K62" s="87" t="s">
        <v>2494</v>
      </c>
      <c r="L62" s="87" t="s">
        <v>2495</v>
      </c>
      <c r="M62" s="88" t="s">
        <v>2496</v>
      </c>
      <c r="N62" s="40"/>
      <c r="O62" s="41" t="s">
        <v>2497</v>
      </c>
      <c r="P62" s="34"/>
      <c r="Q62"/>
    </row>
    <row r="63" spans="1:17" ht="12.75">
      <c r="A63" s="42" t="s">
        <v>413</v>
      </c>
      <c r="B63" s="47"/>
      <c r="C63" s="48" t="s">
        <v>551</v>
      </c>
      <c r="D63" s="89" t="s">
        <v>1671</v>
      </c>
      <c r="E63" s="90" t="s">
        <v>1319</v>
      </c>
      <c r="F63" s="90" t="s">
        <v>1337</v>
      </c>
      <c r="G63" s="90" t="s">
        <v>1284</v>
      </c>
      <c r="H63" s="90" t="s">
        <v>1312</v>
      </c>
      <c r="I63" s="90" t="s">
        <v>1337</v>
      </c>
      <c r="J63" s="90" t="s">
        <v>1087</v>
      </c>
      <c r="K63" s="90" t="s">
        <v>89</v>
      </c>
      <c r="L63" s="90" t="s">
        <v>2498</v>
      </c>
      <c r="M63" s="91" t="s">
        <v>1652</v>
      </c>
      <c r="N63" s="49"/>
      <c r="O63" s="50" t="s">
        <v>2499</v>
      </c>
      <c r="P63" s="34"/>
      <c r="Q63"/>
    </row>
    <row r="64" spans="1:17" ht="12.75">
      <c r="A64" s="45" t="s">
        <v>2500</v>
      </c>
      <c r="B64" s="51">
        <v>72</v>
      </c>
      <c r="C64" s="46" t="s">
        <v>965</v>
      </c>
      <c r="D64" s="86" t="s">
        <v>1350</v>
      </c>
      <c r="E64" s="87" t="s">
        <v>1235</v>
      </c>
      <c r="F64" s="87" t="s">
        <v>1351</v>
      </c>
      <c r="G64" s="87" t="s">
        <v>1296</v>
      </c>
      <c r="H64" s="87" t="s">
        <v>2065</v>
      </c>
      <c r="I64" s="87" t="s">
        <v>2066</v>
      </c>
      <c r="J64" s="87" t="s">
        <v>1998</v>
      </c>
      <c r="K64" s="87" t="s">
        <v>2422</v>
      </c>
      <c r="L64" s="87" t="s">
        <v>2046</v>
      </c>
      <c r="M64" s="88" t="s">
        <v>2423</v>
      </c>
      <c r="N64" s="40"/>
      <c r="O64" s="41" t="s">
        <v>2424</v>
      </c>
      <c r="P64" s="34"/>
      <c r="Q64"/>
    </row>
    <row r="65" spans="1:17" ht="12.75">
      <c r="A65" s="42" t="s">
        <v>413</v>
      </c>
      <c r="B65" s="47"/>
      <c r="C65" s="48" t="s">
        <v>462</v>
      </c>
      <c r="D65" s="89" t="s">
        <v>1667</v>
      </c>
      <c r="E65" s="90" t="s">
        <v>1312</v>
      </c>
      <c r="F65" s="90" t="s">
        <v>1256</v>
      </c>
      <c r="G65" s="90" t="s">
        <v>1354</v>
      </c>
      <c r="H65" s="90" t="s">
        <v>1337</v>
      </c>
      <c r="I65" s="90" t="s">
        <v>1353</v>
      </c>
      <c r="J65" s="90" t="s">
        <v>1087</v>
      </c>
      <c r="K65" s="90" t="s">
        <v>2514</v>
      </c>
      <c r="L65" s="90" t="s">
        <v>2501</v>
      </c>
      <c r="M65" s="91" t="s">
        <v>1219</v>
      </c>
      <c r="N65" s="49"/>
      <c r="O65" s="50" t="s">
        <v>2425</v>
      </c>
      <c r="P65" s="34"/>
      <c r="Q65"/>
    </row>
    <row r="66" spans="1:17" ht="12.75">
      <c r="A66" s="45" t="s">
        <v>2443</v>
      </c>
      <c r="B66" s="51">
        <v>62</v>
      </c>
      <c r="C66" s="46" t="s">
        <v>955</v>
      </c>
      <c r="D66" s="86" t="s">
        <v>1184</v>
      </c>
      <c r="E66" s="87" t="s">
        <v>1394</v>
      </c>
      <c r="F66" s="87" t="s">
        <v>1395</v>
      </c>
      <c r="G66" s="87" t="s">
        <v>1396</v>
      </c>
      <c r="H66" s="87" t="s">
        <v>2078</v>
      </c>
      <c r="I66" s="87" t="s">
        <v>2079</v>
      </c>
      <c r="J66" s="87" t="s">
        <v>1998</v>
      </c>
      <c r="K66" s="87" t="s">
        <v>2502</v>
      </c>
      <c r="L66" s="87" t="s">
        <v>2503</v>
      </c>
      <c r="M66" s="88" t="s">
        <v>2504</v>
      </c>
      <c r="N66" s="40"/>
      <c r="O66" s="41" t="s">
        <v>2505</v>
      </c>
      <c r="P66" s="34"/>
      <c r="Q66"/>
    </row>
    <row r="67" spans="1:17" ht="12.75">
      <c r="A67" s="42" t="s">
        <v>379</v>
      </c>
      <c r="B67" s="47"/>
      <c r="C67" s="48" t="s">
        <v>738</v>
      </c>
      <c r="D67" s="89" t="s">
        <v>1686</v>
      </c>
      <c r="E67" s="90" t="s">
        <v>1346</v>
      </c>
      <c r="F67" s="90" t="s">
        <v>1671</v>
      </c>
      <c r="G67" s="90" t="s">
        <v>1353</v>
      </c>
      <c r="H67" s="90" t="s">
        <v>2145</v>
      </c>
      <c r="I67" s="90" t="s">
        <v>2146</v>
      </c>
      <c r="J67" s="90" t="s">
        <v>1087</v>
      </c>
      <c r="K67" s="90" t="s">
        <v>90</v>
      </c>
      <c r="L67" s="90" t="s">
        <v>2506</v>
      </c>
      <c r="M67" s="91" t="s">
        <v>2447</v>
      </c>
      <c r="N67" s="49"/>
      <c r="O67" s="50" t="s">
        <v>2507</v>
      </c>
      <c r="P67" s="34"/>
      <c r="Q67"/>
    </row>
    <row r="68" spans="1:17" ht="12.75">
      <c r="A68" s="45" t="s">
        <v>2449</v>
      </c>
      <c r="B68" s="51">
        <v>47</v>
      </c>
      <c r="C68" s="46" t="s">
        <v>941</v>
      </c>
      <c r="D68" s="86" t="s">
        <v>1277</v>
      </c>
      <c r="E68" s="87" t="s">
        <v>1278</v>
      </c>
      <c r="F68" s="87" t="s">
        <v>1279</v>
      </c>
      <c r="G68" s="87" t="s">
        <v>1280</v>
      </c>
      <c r="H68" s="87" t="s">
        <v>2068</v>
      </c>
      <c r="I68" s="87" t="s">
        <v>2069</v>
      </c>
      <c r="J68" s="87" t="s">
        <v>1998</v>
      </c>
      <c r="K68" s="87" t="s">
        <v>2426</v>
      </c>
      <c r="L68" s="87" t="s">
        <v>2427</v>
      </c>
      <c r="M68" s="88" t="s">
        <v>2428</v>
      </c>
      <c r="N68" s="40"/>
      <c r="O68" s="41" t="s">
        <v>2429</v>
      </c>
      <c r="P68" s="34"/>
      <c r="Q68"/>
    </row>
    <row r="69" spans="1:17" ht="12.75">
      <c r="A69" s="42" t="s">
        <v>379</v>
      </c>
      <c r="B69" s="47"/>
      <c r="C69" s="48" t="s">
        <v>520</v>
      </c>
      <c r="D69" s="89" t="s">
        <v>1247</v>
      </c>
      <c r="E69" s="90" t="s">
        <v>1661</v>
      </c>
      <c r="F69" s="90" t="s">
        <v>1239</v>
      </c>
      <c r="G69" s="90" t="s">
        <v>1345</v>
      </c>
      <c r="H69" s="90" t="s">
        <v>2142</v>
      </c>
      <c r="I69" s="90" t="s">
        <v>2112</v>
      </c>
      <c r="J69" s="90" t="s">
        <v>1087</v>
      </c>
      <c r="K69" s="90" t="s">
        <v>91</v>
      </c>
      <c r="L69" s="90" t="s">
        <v>1360</v>
      </c>
      <c r="M69" s="91" t="s">
        <v>2454</v>
      </c>
      <c r="N69" s="49"/>
      <c r="O69" s="50" t="s">
        <v>2431</v>
      </c>
      <c r="P69" s="34"/>
      <c r="Q69"/>
    </row>
    <row r="70" spans="1:17" ht="12.75">
      <c r="A70" s="45" t="s">
        <v>2509</v>
      </c>
      <c r="B70" s="51">
        <v>56</v>
      </c>
      <c r="C70" s="46" t="s">
        <v>949</v>
      </c>
      <c r="D70" s="86" t="s">
        <v>1309</v>
      </c>
      <c r="E70" s="87" t="s">
        <v>1295</v>
      </c>
      <c r="F70" s="87" t="s">
        <v>1310</v>
      </c>
      <c r="G70" s="87" t="s">
        <v>1224</v>
      </c>
      <c r="H70" s="87" t="s">
        <v>2072</v>
      </c>
      <c r="I70" s="87" t="s">
        <v>2073</v>
      </c>
      <c r="J70" s="87" t="s">
        <v>1998</v>
      </c>
      <c r="K70" s="87" t="s">
        <v>2510</v>
      </c>
      <c r="L70" s="87" t="s">
        <v>2511</v>
      </c>
      <c r="M70" s="88" t="s">
        <v>2512</v>
      </c>
      <c r="N70" s="40"/>
      <c r="O70" s="41" t="s">
        <v>2513</v>
      </c>
      <c r="P70" s="34"/>
      <c r="Q70"/>
    </row>
    <row r="71" spans="1:17" ht="12.75">
      <c r="A71" s="42" t="s">
        <v>415</v>
      </c>
      <c r="B71" s="47"/>
      <c r="C71" s="48" t="s">
        <v>407</v>
      </c>
      <c r="D71" s="89" t="s">
        <v>1676</v>
      </c>
      <c r="E71" s="90" t="s">
        <v>1669</v>
      </c>
      <c r="F71" s="90" t="s">
        <v>1328</v>
      </c>
      <c r="G71" s="90" t="s">
        <v>1438</v>
      </c>
      <c r="H71" s="90" t="s">
        <v>2144</v>
      </c>
      <c r="I71" s="90" t="s">
        <v>2076</v>
      </c>
      <c r="J71" s="90" t="s">
        <v>1087</v>
      </c>
      <c r="K71" s="90" t="s">
        <v>2064</v>
      </c>
      <c r="L71" s="90" t="s">
        <v>2514</v>
      </c>
      <c r="M71" s="91" t="s">
        <v>1337</v>
      </c>
      <c r="N71" s="49"/>
      <c r="O71" s="50" t="s">
        <v>2515</v>
      </c>
      <c r="P71" s="34"/>
      <c r="Q71"/>
    </row>
    <row r="72" spans="1:17" ht="12.75">
      <c r="A72" s="45" t="s">
        <v>2067</v>
      </c>
      <c r="B72" s="51">
        <v>97</v>
      </c>
      <c r="C72" s="46" t="s">
        <v>913</v>
      </c>
      <c r="D72" s="86" t="s">
        <v>1132</v>
      </c>
      <c r="E72" s="87" t="s">
        <v>1133</v>
      </c>
      <c r="F72" s="87" t="s">
        <v>1134</v>
      </c>
      <c r="G72" s="87" t="s">
        <v>1135</v>
      </c>
      <c r="H72" s="87" t="s">
        <v>2080</v>
      </c>
      <c r="I72" s="87" t="s">
        <v>2081</v>
      </c>
      <c r="J72" s="87" t="s">
        <v>1998</v>
      </c>
      <c r="K72" s="87" t="s">
        <v>2432</v>
      </c>
      <c r="L72" s="87" t="s">
        <v>2433</v>
      </c>
      <c r="M72" s="88" t="s">
        <v>2222</v>
      </c>
      <c r="N72" s="40"/>
      <c r="O72" s="41" t="s">
        <v>2434</v>
      </c>
      <c r="P72" s="34"/>
      <c r="Q72"/>
    </row>
    <row r="73" spans="1:17" ht="12.75">
      <c r="A73" s="42" t="s">
        <v>335</v>
      </c>
      <c r="B73" s="47"/>
      <c r="C73" s="48" t="s">
        <v>802</v>
      </c>
      <c r="D73" s="89" t="s">
        <v>1024</v>
      </c>
      <c r="E73" s="90" t="s">
        <v>1666</v>
      </c>
      <c r="F73" s="90" t="s">
        <v>1293</v>
      </c>
      <c r="G73" s="90" t="s">
        <v>1050</v>
      </c>
      <c r="H73" s="90" t="s">
        <v>2092</v>
      </c>
      <c r="I73" s="90" t="s">
        <v>1348</v>
      </c>
      <c r="J73" s="90" t="s">
        <v>1068</v>
      </c>
      <c r="K73" s="90" t="s">
        <v>1360</v>
      </c>
      <c r="L73" s="90" t="s">
        <v>2516</v>
      </c>
      <c r="M73" s="91" t="s">
        <v>2435</v>
      </c>
      <c r="N73" s="49"/>
      <c r="O73" s="50" t="s">
        <v>2436</v>
      </c>
      <c r="P73" s="34"/>
      <c r="Q73"/>
    </row>
    <row r="74" spans="1:17" ht="12.75">
      <c r="A74" s="45" t="s">
        <v>2517</v>
      </c>
      <c r="B74" s="51">
        <v>53</v>
      </c>
      <c r="C74" s="46" t="s">
        <v>946</v>
      </c>
      <c r="D74" s="86" t="s">
        <v>1127</v>
      </c>
      <c r="E74" s="87" t="s">
        <v>1010</v>
      </c>
      <c r="F74" s="87" t="s">
        <v>1304</v>
      </c>
      <c r="G74" s="87" t="s">
        <v>1123</v>
      </c>
      <c r="H74" s="87" t="s">
        <v>2083</v>
      </c>
      <c r="I74" s="87" t="s">
        <v>2084</v>
      </c>
      <c r="J74" s="87" t="s">
        <v>1998</v>
      </c>
      <c r="K74" s="87" t="s">
        <v>2518</v>
      </c>
      <c r="L74" s="87" t="s">
        <v>2519</v>
      </c>
      <c r="M74" s="88" t="s">
        <v>2520</v>
      </c>
      <c r="N74" s="40"/>
      <c r="O74" s="41" t="s">
        <v>2521</v>
      </c>
      <c r="P74" s="34"/>
      <c r="Q74"/>
    </row>
    <row r="75" spans="1:17" ht="12.75">
      <c r="A75" s="42" t="s">
        <v>415</v>
      </c>
      <c r="B75" s="47"/>
      <c r="C75" s="48" t="s">
        <v>443</v>
      </c>
      <c r="D75" s="89" t="s">
        <v>1672</v>
      </c>
      <c r="E75" s="90" t="s">
        <v>1673</v>
      </c>
      <c r="F75" s="90" t="s">
        <v>1320</v>
      </c>
      <c r="G75" s="90" t="s">
        <v>1369</v>
      </c>
      <c r="H75" s="90" t="s">
        <v>2147</v>
      </c>
      <c r="I75" s="90" t="s">
        <v>1673</v>
      </c>
      <c r="J75" s="90" t="s">
        <v>1087</v>
      </c>
      <c r="K75" s="90" t="s">
        <v>1267</v>
      </c>
      <c r="L75" s="90" t="s">
        <v>1451</v>
      </c>
      <c r="M75" s="91" t="s">
        <v>2064</v>
      </c>
      <c r="N75" s="49"/>
      <c r="O75" s="50" t="s">
        <v>2522</v>
      </c>
      <c r="P75" s="34"/>
      <c r="Q75"/>
    </row>
    <row r="76" spans="1:17" ht="12.75">
      <c r="A76" s="45" t="s">
        <v>2523</v>
      </c>
      <c r="B76" s="51">
        <v>78</v>
      </c>
      <c r="C76" s="46" t="s">
        <v>970</v>
      </c>
      <c r="D76" s="86" t="s">
        <v>1459</v>
      </c>
      <c r="E76" s="87" t="s">
        <v>1460</v>
      </c>
      <c r="F76" s="87" t="s">
        <v>1157</v>
      </c>
      <c r="G76" s="87" t="s">
        <v>1461</v>
      </c>
      <c r="H76" s="87" t="s">
        <v>2085</v>
      </c>
      <c r="I76" s="87" t="s">
        <v>2086</v>
      </c>
      <c r="J76" s="87" t="s">
        <v>1998</v>
      </c>
      <c r="K76" s="87" t="s">
        <v>2095</v>
      </c>
      <c r="L76" s="87" t="s">
        <v>2079</v>
      </c>
      <c r="M76" s="88" t="s">
        <v>2524</v>
      </c>
      <c r="N76" s="40"/>
      <c r="O76" s="41" t="s">
        <v>2525</v>
      </c>
      <c r="P76" s="34"/>
      <c r="Q76"/>
    </row>
    <row r="77" spans="1:17" ht="12.75">
      <c r="A77" s="42" t="s">
        <v>413</v>
      </c>
      <c r="B77" s="47"/>
      <c r="C77" s="48" t="s">
        <v>437</v>
      </c>
      <c r="D77" s="89" t="s">
        <v>1674</v>
      </c>
      <c r="E77" s="90" t="s">
        <v>1675</v>
      </c>
      <c r="F77" s="90" t="s">
        <v>1369</v>
      </c>
      <c r="G77" s="90" t="s">
        <v>1464</v>
      </c>
      <c r="H77" s="90" t="s">
        <v>2148</v>
      </c>
      <c r="I77" s="90" t="s">
        <v>1449</v>
      </c>
      <c r="J77" s="90" t="s">
        <v>1087</v>
      </c>
      <c r="K77" s="90" t="s">
        <v>45</v>
      </c>
      <c r="L77" s="90" t="s">
        <v>2526</v>
      </c>
      <c r="M77" s="91" t="s">
        <v>2527</v>
      </c>
      <c r="N77" s="49"/>
      <c r="O77" s="50" t="s">
        <v>0</v>
      </c>
      <c r="P77" s="34"/>
      <c r="Q77"/>
    </row>
    <row r="78" spans="1:17" ht="12.75">
      <c r="A78" s="45" t="s">
        <v>1</v>
      </c>
      <c r="B78" s="51">
        <v>60</v>
      </c>
      <c r="C78" s="46" t="s">
        <v>953</v>
      </c>
      <c r="D78" s="86" t="s">
        <v>1333</v>
      </c>
      <c r="E78" s="87" t="s">
        <v>1371</v>
      </c>
      <c r="F78" s="87" t="s">
        <v>1372</v>
      </c>
      <c r="G78" s="87" t="s">
        <v>1373</v>
      </c>
      <c r="H78" s="87" t="s">
        <v>2087</v>
      </c>
      <c r="I78" s="87" t="s">
        <v>2088</v>
      </c>
      <c r="J78" s="87" t="s">
        <v>1998</v>
      </c>
      <c r="K78" s="87" t="s">
        <v>2</v>
      </c>
      <c r="L78" s="87" t="s">
        <v>3</v>
      </c>
      <c r="M78" s="88" t="s">
        <v>4</v>
      </c>
      <c r="N78" s="40"/>
      <c r="O78" s="41" t="s">
        <v>5</v>
      </c>
      <c r="P78" s="34"/>
      <c r="Q78"/>
    </row>
    <row r="79" spans="1:17" ht="12.75">
      <c r="A79" s="42" t="s">
        <v>413</v>
      </c>
      <c r="B79" s="47"/>
      <c r="C79" s="48" t="s">
        <v>437</v>
      </c>
      <c r="D79" s="89" t="s">
        <v>1678</v>
      </c>
      <c r="E79" s="90" t="s">
        <v>1320</v>
      </c>
      <c r="F79" s="90" t="s">
        <v>1471</v>
      </c>
      <c r="G79" s="90" t="s">
        <v>1470</v>
      </c>
      <c r="H79" s="90" t="s">
        <v>2149</v>
      </c>
      <c r="I79" s="90" t="s">
        <v>1413</v>
      </c>
      <c r="J79" s="90" t="s">
        <v>1087</v>
      </c>
      <c r="K79" s="90" t="s">
        <v>1387</v>
      </c>
      <c r="L79" s="90" t="s">
        <v>6</v>
      </c>
      <c r="M79" s="91" t="s">
        <v>1413</v>
      </c>
      <c r="N79" s="49"/>
      <c r="O79" s="50" t="s">
        <v>7</v>
      </c>
      <c r="P79" s="34"/>
      <c r="Q79"/>
    </row>
    <row r="80" spans="1:17" ht="12.75">
      <c r="A80" s="45" t="s">
        <v>2077</v>
      </c>
      <c r="B80" s="51">
        <v>64</v>
      </c>
      <c r="C80" s="46" t="s">
        <v>957</v>
      </c>
      <c r="D80" s="86" t="s">
        <v>1399</v>
      </c>
      <c r="E80" s="87" t="s">
        <v>1400</v>
      </c>
      <c r="F80" s="87" t="s">
        <v>1401</v>
      </c>
      <c r="G80" s="87" t="s">
        <v>1402</v>
      </c>
      <c r="H80" s="87" t="s">
        <v>2090</v>
      </c>
      <c r="I80" s="87" t="s">
        <v>2091</v>
      </c>
      <c r="J80" s="87" t="s">
        <v>1998</v>
      </c>
      <c r="K80" s="87" t="s">
        <v>8</v>
      </c>
      <c r="L80" s="87" t="s">
        <v>9</v>
      </c>
      <c r="M80" s="88" t="s">
        <v>10</v>
      </c>
      <c r="N80" s="40"/>
      <c r="O80" s="41" t="s">
        <v>11</v>
      </c>
      <c r="P80" s="34"/>
      <c r="Q80"/>
    </row>
    <row r="81" spans="1:17" ht="12.75">
      <c r="A81" s="42" t="s">
        <v>379</v>
      </c>
      <c r="B81" s="47"/>
      <c r="C81" s="48" t="s">
        <v>382</v>
      </c>
      <c r="D81" s="89" t="s">
        <v>1281</v>
      </c>
      <c r="E81" s="90" t="s">
        <v>1357</v>
      </c>
      <c r="F81" s="90" t="s">
        <v>1674</v>
      </c>
      <c r="G81" s="90" t="s">
        <v>1348</v>
      </c>
      <c r="H81" s="90" t="s">
        <v>2150</v>
      </c>
      <c r="I81" s="90" t="s">
        <v>2151</v>
      </c>
      <c r="J81" s="90" t="s">
        <v>1087</v>
      </c>
      <c r="K81" s="90" t="s">
        <v>92</v>
      </c>
      <c r="L81" s="90" t="s">
        <v>2143</v>
      </c>
      <c r="M81" s="91" t="s">
        <v>2508</v>
      </c>
      <c r="N81" s="49"/>
      <c r="O81" s="50" t="s">
        <v>12</v>
      </c>
      <c r="P81" s="34"/>
      <c r="Q81"/>
    </row>
    <row r="82" spans="1:17" ht="12.75">
      <c r="A82" s="45" t="s">
        <v>13</v>
      </c>
      <c r="B82" s="51">
        <v>54</v>
      </c>
      <c r="C82" s="46" t="s">
        <v>947</v>
      </c>
      <c r="D82" s="86" t="s">
        <v>1315</v>
      </c>
      <c r="E82" s="87" t="s">
        <v>1316</v>
      </c>
      <c r="F82" s="87" t="s">
        <v>1317</v>
      </c>
      <c r="G82" s="87" t="s">
        <v>1147</v>
      </c>
      <c r="H82" s="87" t="s">
        <v>2093</v>
      </c>
      <c r="I82" s="87" t="s">
        <v>2094</v>
      </c>
      <c r="J82" s="87" t="s">
        <v>1998</v>
      </c>
      <c r="K82" s="87" t="s">
        <v>14</v>
      </c>
      <c r="L82" s="87" t="s">
        <v>15</v>
      </c>
      <c r="M82" s="88" t="s">
        <v>16</v>
      </c>
      <c r="N82" s="40"/>
      <c r="O82" s="41" t="s">
        <v>17</v>
      </c>
      <c r="P82" s="34"/>
      <c r="Q82"/>
    </row>
    <row r="83" spans="1:17" ht="12.75">
      <c r="A83" s="42" t="s">
        <v>413</v>
      </c>
      <c r="B83" s="47"/>
      <c r="C83" s="48" t="s">
        <v>437</v>
      </c>
      <c r="D83" s="89" t="s">
        <v>1680</v>
      </c>
      <c r="E83" s="90" t="s">
        <v>1681</v>
      </c>
      <c r="F83" s="90" t="s">
        <v>1478</v>
      </c>
      <c r="G83" s="90" t="s">
        <v>1426</v>
      </c>
      <c r="H83" s="90" t="s">
        <v>2082</v>
      </c>
      <c r="I83" s="90" t="s">
        <v>1256</v>
      </c>
      <c r="J83" s="90" t="s">
        <v>1087</v>
      </c>
      <c r="K83" s="90" t="s">
        <v>93</v>
      </c>
      <c r="L83" s="90" t="s">
        <v>1661</v>
      </c>
      <c r="M83" s="91" t="s">
        <v>2115</v>
      </c>
      <c r="N83" s="49"/>
      <c r="O83" s="50" t="s">
        <v>18</v>
      </c>
      <c r="P83" s="34"/>
      <c r="Q83"/>
    </row>
    <row r="84" spans="1:17" ht="12.75">
      <c r="A84" s="45" t="s">
        <v>19</v>
      </c>
      <c r="B84" s="51">
        <v>55</v>
      </c>
      <c r="C84" s="46" t="s">
        <v>948</v>
      </c>
      <c r="D84" s="86" t="s">
        <v>1039</v>
      </c>
      <c r="E84" s="87" t="s">
        <v>1331</v>
      </c>
      <c r="F84" s="87" t="s">
        <v>1332</v>
      </c>
      <c r="G84" s="87" t="s">
        <v>1333</v>
      </c>
      <c r="H84" s="87" t="s">
        <v>2104</v>
      </c>
      <c r="I84" s="87" t="s">
        <v>2105</v>
      </c>
      <c r="J84" s="87" t="s">
        <v>1998</v>
      </c>
      <c r="K84" s="87" t="s">
        <v>20</v>
      </c>
      <c r="L84" s="87" t="s">
        <v>2045</v>
      </c>
      <c r="M84" s="88" t="s">
        <v>4</v>
      </c>
      <c r="N84" s="40"/>
      <c r="O84" s="41" t="s">
        <v>21</v>
      </c>
      <c r="P84" s="34"/>
      <c r="Q84"/>
    </row>
    <row r="85" spans="1:17" ht="12.75">
      <c r="A85" s="42" t="s">
        <v>413</v>
      </c>
      <c r="B85" s="47"/>
      <c r="C85" s="48" t="s">
        <v>577</v>
      </c>
      <c r="D85" s="89" t="s">
        <v>1267</v>
      </c>
      <c r="E85" s="90" t="s">
        <v>1689</v>
      </c>
      <c r="F85" s="90" t="s">
        <v>1505</v>
      </c>
      <c r="G85" s="90" t="s">
        <v>1413</v>
      </c>
      <c r="H85" s="90" t="s">
        <v>1348</v>
      </c>
      <c r="I85" s="90" t="s">
        <v>1696</v>
      </c>
      <c r="J85" s="90" t="s">
        <v>1087</v>
      </c>
      <c r="K85" s="90" t="s">
        <v>94</v>
      </c>
      <c r="L85" s="90" t="s">
        <v>2527</v>
      </c>
      <c r="M85" s="91" t="s">
        <v>1413</v>
      </c>
      <c r="N85" s="49"/>
      <c r="O85" s="50" t="s">
        <v>22</v>
      </c>
      <c r="P85" s="34"/>
      <c r="Q85"/>
    </row>
    <row r="86" spans="1:17" ht="12.75">
      <c r="A86" s="45" t="s">
        <v>23</v>
      </c>
      <c r="B86" s="51">
        <v>66</v>
      </c>
      <c r="C86" s="46" t="s">
        <v>959</v>
      </c>
      <c r="D86" s="86" t="s">
        <v>1234</v>
      </c>
      <c r="E86" s="87" t="s">
        <v>1378</v>
      </c>
      <c r="F86" s="87" t="s">
        <v>1379</v>
      </c>
      <c r="G86" s="87" t="s">
        <v>1114</v>
      </c>
      <c r="H86" s="87" t="s">
        <v>2100</v>
      </c>
      <c r="I86" s="87" t="s">
        <v>2101</v>
      </c>
      <c r="J86" s="87" t="s">
        <v>1998</v>
      </c>
      <c r="K86" s="87" t="s">
        <v>24</v>
      </c>
      <c r="L86" s="87" t="s">
        <v>25</v>
      </c>
      <c r="M86" s="88" t="s">
        <v>26</v>
      </c>
      <c r="N86" s="40"/>
      <c r="O86" s="41" t="s">
        <v>27</v>
      </c>
      <c r="P86" s="34"/>
      <c r="Q86"/>
    </row>
    <row r="87" spans="1:17" ht="12.75">
      <c r="A87" s="42" t="s">
        <v>413</v>
      </c>
      <c r="B87" s="47"/>
      <c r="C87" s="48" t="s">
        <v>551</v>
      </c>
      <c r="D87" s="89" t="s">
        <v>1249</v>
      </c>
      <c r="E87" s="90" t="s">
        <v>1679</v>
      </c>
      <c r="F87" s="90" t="s">
        <v>1463</v>
      </c>
      <c r="G87" s="90" t="s">
        <v>1187</v>
      </c>
      <c r="H87" s="90" t="s">
        <v>2154</v>
      </c>
      <c r="I87" s="90" t="s">
        <v>1687</v>
      </c>
      <c r="J87" s="90" t="s">
        <v>1087</v>
      </c>
      <c r="K87" s="90" t="s">
        <v>1353</v>
      </c>
      <c r="L87" s="90" t="s">
        <v>2487</v>
      </c>
      <c r="M87" s="91" t="s">
        <v>28</v>
      </c>
      <c r="N87" s="49"/>
      <c r="O87" s="50" t="s">
        <v>29</v>
      </c>
      <c r="P87" s="34"/>
      <c r="Q87"/>
    </row>
    <row r="88" spans="1:17" ht="12.75">
      <c r="A88" s="45" t="s">
        <v>30</v>
      </c>
      <c r="B88" s="51">
        <v>24</v>
      </c>
      <c r="C88" s="46" t="s">
        <v>918</v>
      </c>
      <c r="D88" s="86" t="s">
        <v>1156</v>
      </c>
      <c r="E88" s="87" t="s">
        <v>877</v>
      </c>
      <c r="F88" s="87" t="s">
        <v>1157</v>
      </c>
      <c r="G88" s="87" t="s">
        <v>1158</v>
      </c>
      <c r="H88" s="87" t="s">
        <v>2116</v>
      </c>
      <c r="I88" s="87" t="s">
        <v>2117</v>
      </c>
      <c r="J88" s="87" t="s">
        <v>1998</v>
      </c>
      <c r="K88" s="87" t="s">
        <v>2437</v>
      </c>
      <c r="L88" s="87" t="s">
        <v>2438</v>
      </c>
      <c r="M88" s="88" t="s">
        <v>2439</v>
      </c>
      <c r="N88" s="40" t="s">
        <v>1159</v>
      </c>
      <c r="O88" s="41" t="s">
        <v>2440</v>
      </c>
      <c r="P88" s="34"/>
      <c r="Q88"/>
    </row>
    <row r="89" spans="1:17" ht="12.75">
      <c r="A89" s="42" t="s">
        <v>359</v>
      </c>
      <c r="B89" s="47"/>
      <c r="C89" s="48" t="s">
        <v>703</v>
      </c>
      <c r="D89" s="89" t="s">
        <v>1170</v>
      </c>
      <c r="E89" s="90" t="s">
        <v>1723</v>
      </c>
      <c r="F89" s="90" t="s">
        <v>1339</v>
      </c>
      <c r="G89" s="90" t="s">
        <v>1448</v>
      </c>
      <c r="H89" s="90" t="s">
        <v>2163</v>
      </c>
      <c r="I89" s="90" t="s">
        <v>2164</v>
      </c>
      <c r="J89" s="90" t="s">
        <v>2048</v>
      </c>
      <c r="K89" s="90" t="s">
        <v>2441</v>
      </c>
      <c r="L89" s="90" t="s">
        <v>2112</v>
      </c>
      <c r="M89" s="91" t="s">
        <v>31</v>
      </c>
      <c r="N89" s="49"/>
      <c r="O89" s="50" t="s">
        <v>2442</v>
      </c>
      <c r="P89" s="34"/>
      <c r="Q89"/>
    </row>
    <row r="90" spans="1:17" ht="12.75">
      <c r="A90" s="45" t="s">
        <v>32</v>
      </c>
      <c r="B90" s="51">
        <v>29</v>
      </c>
      <c r="C90" s="46" t="s">
        <v>923</v>
      </c>
      <c r="D90" s="86" t="s">
        <v>1138</v>
      </c>
      <c r="E90" s="87" t="s">
        <v>1139</v>
      </c>
      <c r="F90" s="87" t="s">
        <v>1140</v>
      </c>
      <c r="G90" s="87" t="s">
        <v>1141</v>
      </c>
      <c r="H90" s="87" t="s">
        <v>2016</v>
      </c>
      <c r="I90" s="87" t="s">
        <v>2017</v>
      </c>
      <c r="J90" s="87" t="s">
        <v>2018</v>
      </c>
      <c r="K90" s="87" t="s">
        <v>2444</v>
      </c>
      <c r="L90" s="87" t="s">
        <v>2020</v>
      </c>
      <c r="M90" s="88" t="s">
        <v>2445</v>
      </c>
      <c r="N90" s="40"/>
      <c r="O90" s="41" t="s">
        <v>2446</v>
      </c>
      <c r="P90" s="34"/>
      <c r="Q90"/>
    </row>
    <row r="91" spans="1:17" ht="12.75">
      <c r="A91" s="42" t="s">
        <v>349</v>
      </c>
      <c r="B91" s="47"/>
      <c r="C91" s="48" t="s">
        <v>715</v>
      </c>
      <c r="D91" s="89" t="s">
        <v>1682</v>
      </c>
      <c r="E91" s="90" t="s">
        <v>1336</v>
      </c>
      <c r="F91" s="90" t="s">
        <v>1370</v>
      </c>
      <c r="G91" s="90" t="s">
        <v>1474</v>
      </c>
      <c r="H91" s="90" t="s">
        <v>1474</v>
      </c>
      <c r="I91" s="90" t="s">
        <v>2159</v>
      </c>
      <c r="J91" s="90" t="s">
        <v>2160</v>
      </c>
      <c r="K91" s="90" t="s">
        <v>95</v>
      </c>
      <c r="L91" s="90" t="s">
        <v>2089</v>
      </c>
      <c r="M91" s="91" t="s">
        <v>1353</v>
      </c>
      <c r="N91" s="49"/>
      <c r="O91" s="50" t="s">
        <v>2448</v>
      </c>
      <c r="P91" s="34"/>
      <c r="Q91"/>
    </row>
    <row r="92" spans="1:17" ht="12.75">
      <c r="A92" s="45" t="s">
        <v>33</v>
      </c>
      <c r="B92" s="51">
        <v>57</v>
      </c>
      <c r="C92" s="46" t="s">
        <v>950</v>
      </c>
      <c r="D92" s="86" t="s">
        <v>1323</v>
      </c>
      <c r="E92" s="87" t="s">
        <v>1324</v>
      </c>
      <c r="F92" s="87" t="s">
        <v>1325</v>
      </c>
      <c r="G92" s="87" t="s">
        <v>1326</v>
      </c>
      <c r="H92" s="87" t="s">
        <v>2110</v>
      </c>
      <c r="I92" s="87" t="s">
        <v>2111</v>
      </c>
      <c r="J92" s="87" t="s">
        <v>1998</v>
      </c>
      <c r="K92" s="87" t="s">
        <v>34</v>
      </c>
      <c r="L92" s="87" t="s">
        <v>35</v>
      </c>
      <c r="M92" s="88" t="s">
        <v>36</v>
      </c>
      <c r="N92" s="40"/>
      <c r="O92" s="41" t="s">
        <v>37</v>
      </c>
      <c r="P92" s="34"/>
      <c r="Q92"/>
    </row>
    <row r="93" spans="1:17" ht="12.75">
      <c r="A93" s="42" t="s">
        <v>413</v>
      </c>
      <c r="B93" s="47"/>
      <c r="C93" s="48" t="s">
        <v>421</v>
      </c>
      <c r="D93" s="89" t="s">
        <v>1322</v>
      </c>
      <c r="E93" s="90" t="s">
        <v>1383</v>
      </c>
      <c r="F93" s="90" t="s">
        <v>1679</v>
      </c>
      <c r="G93" s="90" t="s">
        <v>1387</v>
      </c>
      <c r="H93" s="90" t="s">
        <v>1482</v>
      </c>
      <c r="I93" s="90" t="s">
        <v>1686</v>
      </c>
      <c r="J93" s="90" t="s">
        <v>1087</v>
      </c>
      <c r="K93" s="90" t="s">
        <v>1463</v>
      </c>
      <c r="L93" s="90" t="s">
        <v>38</v>
      </c>
      <c r="M93" s="91" t="s">
        <v>2099</v>
      </c>
      <c r="N93" s="49"/>
      <c r="O93" s="50" t="s">
        <v>39</v>
      </c>
      <c r="P93" s="34"/>
      <c r="Q93"/>
    </row>
    <row r="94" spans="1:17" ht="12.75">
      <c r="A94" s="45" t="s">
        <v>40</v>
      </c>
      <c r="B94" s="51">
        <v>73</v>
      </c>
      <c r="C94" s="46" t="s">
        <v>966</v>
      </c>
      <c r="D94" s="86" t="s">
        <v>1429</v>
      </c>
      <c r="E94" s="87" t="s">
        <v>1430</v>
      </c>
      <c r="F94" s="87" t="s">
        <v>1431</v>
      </c>
      <c r="G94" s="87" t="s">
        <v>1402</v>
      </c>
      <c r="H94" s="87" t="s">
        <v>2161</v>
      </c>
      <c r="I94" s="87" t="s">
        <v>2025</v>
      </c>
      <c r="J94" s="87" t="s">
        <v>1998</v>
      </c>
      <c r="K94" s="87" t="s">
        <v>41</v>
      </c>
      <c r="L94" s="87" t="s">
        <v>42</v>
      </c>
      <c r="M94" s="88" t="s">
        <v>43</v>
      </c>
      <c r="N94" s="40"/>
      <c r="O94" s="41" t="s">
        <v>44</v>
      </c>
      <c r="P94" s="34"/>
      <c r="Q94"/>
    </row>
    <row r="95" spans="1:17" ht="12.75">
      <c r="A95" s="42" t="s">
        <v>379</v>
      </c>
      <c r="B95" s="47"/>
      <c r="C95" s="48" t="s">
        <v>755</v>
      </c>
      <c r="D95" s="89" t="s">
        <v>1346</v>
      </c>
      <c r="E95" s="90" t="s">
        <v>1483</v>
      </c>
      <c r="F95" s="90" t="s">
        <v>1691</v>
      </c>
      <c r="G95" s="90" t="s">
        <v>1348</v>
      </c>
      <c r="H95" s="90" t="s">
        <v>2162</v>
      </c>
      <c r="I95" s="90" t="s">
        <v>1427</v>
      </c>
      <c r="J95" s="90" t="s">
        <v>1087</v>
      </c>
      <c r="K95" s="90" t="s">
        <v>2097</v>
      </c>
      <c r="L95" s="90" t="s">
        <v>45</v>
      </c>
      <c r="M95" s="91" t="s">
        <v>1677</v>
      </c>
      <c r="N95" s="49"/>
      <c r="O95" s="50" t="s">
        <v>46</v>
      </c>
      <c r="P95" s="34"/>
      <c r="Q95"/>
    </row>
    <row r="96" spans="1:17" ht="12.75">
      <c r="A96" s="45" t="s">
        <v>1466</v>
      </c>
      <c r="B96" s="51">
        <v>68</v>
      </c>
      <c r="C96" s="46" t="s">
        <v>961</v>
      </c>
      <c r="D96" s="86" t="s">
        <v>1390</v>
      </c>
      <c r="E96" s="87" t="s">
        <v>1324</v>
      </c>
      <c r="F96" s="87" t="s">
        <v>1391</v>
      </c>
      <c r="G96" s="87" t="s">
        <v>1294</v>
      </c>
      <c r="H96" s="87" t="s">
        <v>2113</v>
      </c>
      <c r="I96" s="87" t="s">
        <v>2114</v>
      </c>
      <c r="J96" s="87" t="s">
        <v>1998</v>
      </c>
      <c r="K96" s="87" t="s">
        <v>2108</v>
      </c>
      <c r="L96" s="87" t="s">
        <v>47</v>
      </c>
      <c r="M96" s="88" t="s">
        <v>48</v>
      </c>
      <c r="N96" s="40"/>
      <c r="O96" s="41" t="s">
        <v>49</v>
      </c>
      <c r="P96" s="34"/>
      <c r="Q96"/>
    </row>
    <row r="97" spans="1:17" ht="12.75">
      <c r="A97" s="42" t="s">
        <v>415</v>
      </c>
      <c r="B97" s="47"/>
      <c r="C97" s="48" t="s">
        <v>418</v>
      </c>
      <c r="D97" s="89" t="s">
        <v>1685</v>
      </c>
      <c r="E97" s="90" t="s">
        <v>1682</v>
      </c>
      <c r="F97" s="90" t="s">
        <v>1441</v>
      </c>
      <c r="G97" s="90" t="s">
        <v>1306</v>
      </c>
      <c r="H97" s="90" t="s">
        <v>2157</v>
      </c>
      <c r="I97" s="90" t="s">
        <v>2158</v>
      </c>
      <c r="J97" s="90" t="s">
        <v>1087</v>
      </c>
      <c r="K97" s="90" t="s">
        <v>2148</v>
      </c>
      <c r="L97" s="90" t="s">
        <v>2159</v>
      </c>
      <c r="M97" s="91" t="s">
        <v>50</v>
      </c>
      <c r="N97" s="49"/>
      <c r="O97" s="50" t="s">
        <v>51</v>
      </c>
      <c r="P97" s="34"/>
      <c r="Q97"/>
    </row>
    <row r="98" spans="1:17" ht="12.75">
      <c r="A98" s="45" t="s">
        <v>52</v>
      </c>
      <c r="B98" s="51">
        <v>63</v>
      </c>
      <c r="C98" s="46" t="s">
        <v>956</v>
      </c>
      <c r="D98" s="86" t="s">
        <v>1421</v>
      </c>
      <c r="E98" s="87" t="s">
        <v>1435</v>
      </c>
      <c r="F98" s="87" t="s">
        <v>1436</v>
      </c>
      <c r="G98" s="87" t="s">
        <v>1253</v>
      </c>
      <c r="H98" s="87" t="s">
        <v>2165</v>
      </c>
      <c r="I98" s="87" t="s">
        <v>2166</v>
      </c>
      <c r="J98" s="87" t="s">
        <v>1998</v>
      </c>
      <c r="K98" s="87" t="s">
        <v>83</v>
      </c>
      <c r="L98" s="87" t="s">
        <v>53</v>
      </c>
      <c r="M98" s="88" t="s">
        <v>43</v>
      </c>
      <c r="N98" s="40"/>
      <c r="O98" s="41" t="s">
        <v>84</v>
      </c>
      <c r="P98" s="34"/>
      <c r="Q98"/>
    </row>
    <row r="99" spans="1:17" ht="12.75">
      <c r="A99" s="42" t="s">
        <v>415</v>
      </c>
      <c r="B99" s="47"/>
      <c r="C99" s="48" t="s">
        <v>418</v>
      </c>
      <c r="D99" s="89" t="s">
        <v>1692</v>
      </c>
      <c r="E99" s="90" t="s">
        <v>1440</v>
      </c>
      <c r="F99" s="90" t="s">
        <v>1693</v>
      </c>
      <c r="G99" s="90" t="s">
        <v>1366</v>
      </c>
      <c r="H99" s="90" t="s">
        <v>2167</v>
      </c>
      <c r="I99" s="90" t="s">
        <v>1438</v>
      </c>
      <c r="J99" s="90" t="s">
        <v>1087</v>
      </c>
      <c r="K99" s="90" t="s">
        <v>96</v>
      </c>
      <c r="L99" s="90" t="s">
        <v>1322</v>
      </c>
      <c r="M99" s="91" t="s">
        <v>1267</v>
      </c>
      <c r="N99" s="49"/>
      <c r="O99" s="50" t="s">
        <v>85</v>
      </c>
      <c r="P99" s="34"/>
      <c r="Q99"/>
    </row>
    <row r="100" spans="1:17" ht="12.75">
      <c r="A100" s="45" t="s">
        <v>2103</v>
      </c>
      <c r="B100" s="51">
        <v>61</v>
      </c>
      <c r="C100" s="46" t="s">
        <v>954</v>
      </c>
      <c r="D100" s="86" t="s">
        <v>1421</v>
      </c>
      <c r="E100" s="87" t="s">
        <v>1422</v>
      </c>
      <c r="F100" s="87" t="s">
        <v>1423</v>
      </c>
      <c r="G100" s="87" t="s">
        <v>1424</v>
      </c>
      <c r="H100" s="87" t="s">
        <v>2118</v>
      </c>
      <c r="I100" s="87" t="s">
        <v>2119</v>
      </c>
      <c r="J100" s="87" t="s">
        <v>1998</v>
      </c>
      <c r="K100" s="87" t="s">
        <v>54</v>
      </c>
      <c r="L100" s="87" t="s">
        <v>2201</v>
      </c>
      <c r="M100" s="88" t="s">
        <v>55</v>
      </c>
      <c r="N100" s="40"/>
      <c r="O100" s="41" t="s">
        <v>56</v>
      </c>
      <c r="P100" s="34"/>
      <c r="Q100"/>
    </row>
    <row r="101" spans="1:17" ht="12.75">
      <c r="A101" s="42" t="s">
        <v>379</v>
      </c>
      <c r="B101" s="47"/>
      <c r="C101" s="48" t="s">
        <v>735</v>
      </c>
      <c r="D101" s="89" t="s">
        <v>1488</v>
      </c>
      <c r="E101" s="90" t="s">
        <v>1427</v>
      </c>
      <c r="F101" s="90" t="s">
        <v>1487</v>
      </c>
      <c r="G101" s="90" t="s">
        <v>1479</v>
      </c>
      <c r="H101" s="90" t="s">
        <v>1470</v>
      </c>
      <c r="I101" s="90" t="s">
        <v>1347</v>
      </c>
      <c r="J101" s="90" t="s">
        <v>1087</v>
      </c>
      <c r="K101" s="90" t="s">
        <v>2102</v>
      </c>
      <c r="L101" s="90" t="s">
        <v>1516</v>
      </c>
      <c r="M101" s="91" t="s">
        <v>45</v>
      </c>
      <c r="N101" s="49"/>
      <c r="O101" s="50" t="s">
        <v>57</v>
      </c>
      <c r="P101" s="34"/>
      <c r="Q101"/>
    </row>
    <row r="102" spans="1:17" ht="12.75">
      <c r="A102" s="45" t="s">
        <v>58</v>
      </c>
      <c r="B102" s="51">
        <v>28</v>
      </c>
      <c r="C102" s="46" t="s">
        <v>922</v>
      </c>
      <c r="D102" s="86" t="s">
        <v>1144</v>
      </c>
      <c r="E102" s="87" t="s">
        <v>1145</v>
      </c>
      <c r="F102" s="87" t="s">
        <v>1146</v>
      </c>
      <c r="G102" s="87" t="s">
        <v>1147</v>
      </c>
      <c r="H102" s="87" t="s">
        <v>2019</v>
      </c>
      <c r="I102" s="87" t="s">
        <v>2020</v>
      </c>
      <c r="J102" s="87" t="s">
        <v>2021</v>
      </c>
      <c r="K102" s="87" t="s">
        <v>2450</v>
      </c>
      <c r="L102" s="87" t="s">
        <v>2451</v>
      </c>
      <c r="M102" s="88" t="s">
        <v>2452</v>
      </c>
      <c r="N102" s="40"/>
      <c r="O102" s="41" t="s">
        <v>2453</v>
      </c>
      <c r="P102" s="34"/>
      <c r="Q102"/>
    </row>
    <row r="103" spans="1:17" ht="12.75">
      <c r="A103" s="42" t="s">
        <v>349</v>
      </c>
      <c r="B103" s="47"/>
      <c r="C103" s="48" t="s">
        <v>709</v>
      </c>
      <c r="D103" s="89" t="s">
        <v>1694</v>
      </c>
      <c r="E103" s="90" t="s">
        <v>1695</v>
      </c>
      <c r="F103" s="90" t="s">
        <v>1695</v>
      </c>
      <c r="G103" s="90" t="s">
        <v>1492</v>
      </c>
      <c r="H103" s="90" t="s">
        <v>2168</v>
      </c>
      <c r="I103" s="90" t="s">
        <v>1345</v>
      </c>
      <c r="J103" s="90" t="s">
        <v>1694</v>
      </c>
      <c r="K103" s="90" t="s">
        <v>1675</v>
      </c>
      <c r="L103" s="90" t="s">
        <v>59</v>
      </c>
      <c r="M103" s="91" t="s">
        <v>1387</v>
      </c>
      <c r="N103" s="49"/>
      <c r="O103" s="50" t="s">
        <v>2455</v>
      </c>
      <c r="P103" s="34"/>
      <c r="Q103"/>
    </row>
    <row r="104" spans="1:17" ht="12.75">
      <c r="A104" s="45" t="s">
        <v>60</v>
      </c>
      <c r="B104" s="51">
        <v>39</v>
      </c>
      <c r="C104" s="46" t="s">
        <v>933</v>
      </c>
      <c r="D104" s="86" t="s">
        <v>1039</v>
      </c>
      <c r="E104" s="87" t="s">
        <v>1241</v>
      </c>
      <c r="F104" s="87" t="s">
        <v>1242</v>
      </c>
      <c r="G104" s="87" t="s">
        <v>1243</v>
      </c>
      <c r="H104" s="87" t="s">
        <v>2098</v>
      </c>
      <c r="I104" s="87" t="s">
        <v>2071</v>
      </c>
      <c r="J104" s="87" t="s">
        <v>1998</v>
      </c>
      <c r="K104" s="87" t="s">
        <v>61</v>
      </c>
      <c r="L104" s="87" t="s">
        <v>62</v>
      </c>
      <c r="M104" s="88" t="s">
        <v>63</v>
      </c>
      <c r="N104" s="40"/>
      <c r="O104" s="41" t="s">
        <v>64</v>
      </c>
      <c r="P104" s="34"/>
      <c r="Q104"/>
    </row>
    <row r="105" spans="1:17" ht="12.75">
      <c r="A105" s="42" t="s">
        <v>379</v>
      </c>
      <c r="B105" s="47"/>
      <c r="C105" s="48" t="s">
        <v>382</v>
      </c>
      <c r="D105" s="89" t="s">
        <v>1677</v>
      </c>
      <c r="E105" s="90" t="s">
        <v>1360</v>
      </c>
      <c r="F105" s="90" t="s">
        <v>1365</v>
      </c>
      <c r="G105" s="90" t="s">
        <v>1469</v>
      </c>
      <c r="H105" s="90" t="s">
        <v>2153</v>
      </c>
      <c r="I105" s="90" t="s">
        <v>2097</v>
      </c>
      <c r="J105" s="90" t="s">
        <v>1087</v>
      </c>
      <c r="K105" s="90" t="s">
        <v>97</v>
      </c>
      <c r="L105" s="90" t="s">
        <v>1455</v>
      </c>
      <c r="M105" s="91" t="s">
        <v>98</v>
      </c>
      <c r="N105" s="49"/>
      <c r="O105" s="50" t="s">
        <v>65</v>
      </c>
      <c r="P105" s="34"/>
      <c r="Q105"/>
    </row>
    <row r="106" spans="1:17" ht="12.75">
      <c r="A106" s="45" t="s">
        <v>99</v>
      </c>
      <c r="B106" s="51">
        <v>81</v>
      </c>
      <c r="C106" s="46" t="s">
        <v>973</v>
      </c>
      <c r="D106" s="86" t="s">
        <v>1294</v>
      </c>
      <c r="E106" s="87" t="s">
        <v>1501</v>
      </c>
      <c r="F106" s="87" t="s">
        <v>1502</v>
      </c>
      <c r="G106" s="87" t="s">
        <v>1503</v>
      </c>
      <c r="H106" s="87" t="s">
        <v>2169</v>
      </c>
      <c r="I106" s="87" t="s">
        <v>2170</v>
      </c>
      <c r="J106" s="87" t="s">
        <v>1998</v>
      </c>
      <c r="K106" s="87" t="s">
        <v>100</v>
      </c>
      <c r="L106" s="87" t="s">
        <v>101</v>
      </c>
      <c r="M106" s="88" t="s">
        <v>102</v>
      </c>
      <c r="N106" s="40"/>
      <c r="O106" s="41" t="s">
        <v>103</v>
      </c>
      <c r="P106" s="34"/>
      <c r="Q106"/>
    </row>
    <row r="107" spans="1:17" ht="12.75">
      <c r="A107" s="42" t="s">
        <v>413</v>
      </c>
      <c r="B107" s="47"/>
      <c r="C107" s="48" t="s">
        <v>584</v>
      </c>
      <c r="D107" s="89" t="s">
        <v>1487</v>
      </c>
      <c r="E107" s="90" t="s">
        <v>1690</v>
      </c>
      <c r="F107" s="90" t="s">
        <v>1482</v>
      </c>
      <c r="G107" s="90" t="s">
        <v>1506</v>
      </c>
      <c r="H107" s="90" t="s">
        <v>1679</v>
      </c>
      <c r="I107" s="90" t="s">
        <v>1506</v>
      </c>
      <c r="J107" s="90" t="s">
        <v>1087</v>
      </c>
      <c r="K107" s="90" t="s">
        <v>1346</v>
      </c>
      <c r="L107" s="90" t="s">
        <v>76</v>
      </c>
      <c r="M107" s="91" t="s">
        <v>104</v>
      </c>
      <c r="N107" s="49"/>
      <c r="O107" s="50" t="s">
        <v>105</v>
      </c>
      <c r="P107" s="34"/>
      <c r="Q107"/>
    </row>
    <row r="108" spans="1:17" ht="12.75">
      <c r="A108" s="45" t="s">
        <v>106</v>
      </c>
      <c r="B108" s="51">
        <v>82</v>
      </c>
      <c r="C108" s="46" t="s">
        <v>974</v>
      </c>
      <c r="D108" s="86" t="s">
        <v>1511</v>
      </c>
      <c r="E108" s="87" t="s">
        <v>1512</v>
      </c>
      <c r="F108" s="87" t="s">
        <v>1513</v>
      </c>
      <c r="G108" s="87" t="s">
        <v>898</v>
      </c>
      <c r="H108" s="87" t="s">
        <v>2171</v>
      </c>
      <c r="I108" s="87" t="s">
        <v>2172</v>
      </c>
      <c r="J108" s="87" t="s">
        <v>1998</v>
      </c>
      <c r="K108" s="87" t="s">
        <v>2056</v>
      </c>
      <c r="L108" s="87" t="s">
        <v>101</v>
      </c>
      <c r="M108" s="88" t="s">
        <v>107</v>
      </c>
      <c r="N108" s="40"/>
      <c r="O108" s="41" t="s">
        <v>108</v>
      </c>
      <c r="P108" s="34"/>
      <c r="Q108"/>
    </row>
    <row r="109" spans="1:17" ht="12.75">
      <c r="A109" s="42" t="s">
        <v>413</v>
      </c>
      <c r="B109" s="47"/>
      <c r="C109" s="48" t="s">
        <v>773</v>
      </c>
      <c r="D109" s="89" t="s">
        <v>1701</v>
      </c>
      <c r="E109" s="90" t="s">
        <v>1515</v>
      </c>
      <c r="F109" s="90" t="s">
        <v>1702</v>
      </c>
      <c r="G109" s="90" t="s">
        <v>1516</v>
      </c>
      <c r="H109" s="90" t="s">
        <v>2173</v>
      </c>
      <c r="I109" s="90" t="s">
        <v>1487</v>
      </c>
      <c r="J109" s="90" t="s">
        <v>1087</v>
      </c>
      <c r="K109" s="90" t="s">
        <v>109</v>
      </c>
      <c r="L109" s="90" t="s">
        <v>76</v>
      </c>
      <c r="M109" s="91" t="s">
        <v>110</v>
      </c>
      <c r="N109" s="49"/>
      <c r="O109" s="50" t="s">
        <v>111</v>
      </c>
      <c r="P109" s="34"/>
      <c r="Q109"/>
    </row>
    <row r="110" spans="1:17" ht="12.75">
      <c r="A110" s="45" t="s">
        <v>112</v>
      </c>
      <c r="B110" s="51">
        <v>79</v>
      </c>
      <c r="C110" s="46" t="s">
        <v>971</v>
      </c>
      <c r="D110" s="86" t="s">
        <v>1147</v>
      </c>
      <c r="E110" s="87" t="s">
        <v>1532</v>
      </c>
      <c r="F110" s="87" t="s">
        <v>1533</v>
      </c>
      <c r="G110" s="87" t="s">
        <v>1534</v>
      </c>
      <c r="H110" s="87" t="s">
        <v>2181</v>
      </c>
      <c r="I110" s="87" t="s">
        <v>2182</v>
      </c>
      <c r="J110" s="87" t="s">
        <v>1998</v>
      </c>
      <c r="K110" s="87" t="s">
        <v>113</v>
      </c>
      <c r="L110" s="87" t="s">
        <v>114</v>
      </c>
      <c r="M110" s="88" t="s">
        <v>115</v>
      </c>
      <c r="N110" s="40"/>
      <c r="O110" s="41" t="s">
        <v>116</v>
      </c>
      <c r="P110" s="34"/>
      <c r="Q110"/>
    </row>
    <row r="111" spans="1:17" ht="12.75">
      <c r="A111" s="42" t="s">
        <v>413</v>
      </c>
      <c r="B111" s="47"/>
      <c r="C111" s="48" t="s">
        <v>589</v>
      </c>
      <c r="D111" s="89" t="s">
        <v>1707</v>
      </c>
      <c r="E111" s="90" t="s">
        <v>1708</v>
      </c>
      <c r="F111" s="90" t="s">
        <v>1708</v>
      </c>
      <c r="G111" s="90" t="s">
        <v>1537</v>
      </c>
      <c r="H111" s="90" t="s">
        <v>2183</v>
      </c>
      <c r="I111" s="90" t="s">
        <v>1707</v>
      </c>
      <c r="J111" s="90" t="s">
        <v>1087</v>
      </c>
      <c r="K111" s="90" t="s">
        <v>1457</v>
      </c>
      <c r="L111" s="90" t="s">
        <v>117</v>
      </c>
      <c r="M111" s="91" t="s">
        <v>2143</v>
      </c>
      <c r="N111" s="49"/>
      <c r="O111" s="50" t="s">
        <v>118</v>
      </c>
      <c r="P111" s="34"/>
      <c r="Q111"/>
    </row>
    <row r="112" spans="1:17" ht="12.75">
      <c r="A112" s="45" t="s">
        <v>119</v>
      </c>
      <c r="B112" s="51">
        <v>88</v>
      </c>
      <c r="C112" s="46" t="s">
        <v>979</v>
      </c>
      <c r="D112" s="86" t="s">
        <v>1575</v>
      </c>
      <c r="E112" s="87" t="s">
        <v>1576</v>
      </c>
      <c r="F112" s="87" t="s">
        <v>1542</v>
      </c>
      <c r="G112" s="87" t="s">
        <v>1577</v>
      </c>
      <c r="H112" s="87" t="s">
        <v>2188</v>
      </c>
      <c r="I112" s="87" t="s">
        <v>2189</v>
      </c>
      <c r="J112" s="87" t="s">
        <v>1998</v>
      </c>
      <c r="K112" s="87" t="s">
        <v>120</v>
      </c>
      <c r="L112" s="87" t="s">
        <v>121</v>
      </c>
      <c r="M112" s="88" t="s">
        <v>122</v>
      </c>
      <c r="N112" s="40"/>
      <c r="O112" s="41" t="s">
        <v>123</v>
      </c>
      <c r="P112" s="34"/>
      <c r="Q112"/>
    </row>
    <row r="113" spans="1:17" ht="12.75">
      <c r="A113" s="42" t="s">
        <v>594</v>
      </c>
      <c r="B113" s="47"/>
      <c r="C113" s="48" t="s">
        <v>779</v>
      </c>
      <c r="D113" s="89" t="s">
        <v>1615</v>
      </c>
      <c r="E113" s="90" t="s">
        <v>1718</v>
      </c>
      <c r="F113" s="90" t="s">
        <v>1545</v>
      </c>
      <c r="G113" s="90" t="s">
        <v>1580</v>
      </c>
      <c r="H113" s="90" t="s">
        <v>2190</v>
      </c>
      <c r="I113" s="90" t="s">
        <v>2191</v>
      </c>
      <c r="J113" s="90" t="s">
        <v>1087</v>
      </c>
      <c r="K113" s="90" t="s">
        <v>124</v>
      </c>
      <c r="L113" s="90" t="s">
        <v>125</v>
      </c>
      <c r="M113" s="91" t="s">
        <v>126</v>
      </c>
      <c r="N113" s="49"/>
      <c r="O113" s="50" t="s">
        <v>127</v>
      </c>
      <c r="P113" s="34"/>
      <c r="Q113"/>
    </row>
    <row r="114" spans="1:17" ht="12.75">
      <c r="A114" s="45" t="s">
        <v>128</v>
      </c>
      <c r="B114" s="51">
        <v>26</v>
      </c>
      <c r="C114" s="46" t="s">
        <v>920</v>
      </c>
      <c r="D114" s="86" t="s">
        <v>1150</v>
      </c>
      <c r="E114" s="87" t="s">
        <v>1151</v>
      </c>
      <c r="F114" s="87" t="s">
        <v>1152</v>
      </c>
      <c r="G114" s="87" t="s">
        <v>1153</v>
      </c>
      <c r="H114" s="87" t="s">
        <v>2022</v>
      </c>
      <c r="I114" s="87" t="s">
        <v>2023</v>
      </c>
      <c r="J114" s="87" t="s">
        <v>2024</v>
      </c>
      <c r="K114" s="87" t="s">
        <v>2192</v>
      </c>
      <c r="L114" s="87" t="s">
        <v>2456</v>
      </c>
      <c r="M114" s="88" t="s">
        <v>2457</v>
      </c>
      <c r="N114" s="40"/>
      <c r="O114" s="41" t="s">
        <v>2458</v>
      </c>
      <c r="P114" s="34"/>
      <c r="Q114"/>
    </row>
    <row r="115" spans="1:17" ht="12.75">
      <c r="A115" s="42" t="s">
        <v>349</v>
      </c>
      <c r="B115" s="47"/>
      <c r="C115" s="48" t="s">
        <v>507</v>
      </c>
      <c r="D115" s="89" t="s">
        <v>1705</v>
      </c>
      <c r="E115" s="90" t="s">
        <v>1706</v>
      </c>
      <c r="F115" s="90" t="s">
        <v>1529</v>
      </c>
      <c r="G115" s="90" t="s">
        <v>1530</v>
      </c>
      <c r="H115" s="90" t="s">
        <v>2196</v>
      </c>
      <c r="I115" s="90" t="s">
        <v>2154</v>
      </c>
      <c r="J115" s="90" t="s">
        <v>2197</v>
      </c>
      <c r="K115" s="90" t="s">
        <v>129</v>
      </c>
      <c r="L115" s="90" t="s">
        <v>130</v>
      </c>
      <c r="M115" s="91" t="s">
        <v>66</v>
      </c>
      <c r="N115" s="49"/>
      <c r="O115" s="50" t="s">
        <v>2459</v>
      </c>
      <c r="P115" s="34"/>
      <c r="Q115"/>
    </row>
    <row r="116" spans="1:17" ht="12.75">
      <c r="A116" s="45" t="s">
        <v>131</v>
      </c>
      <c r="B116" s="51">
        <v>86</v>
      </c>
      <c r="C116" s="46" t="s">
        <v>978</v>
      </c>
      <c r="D116" s="86" t="s">
        <v>1567</v>
      </c>
      <c r="E116" s="87" t="s">
        <v>1568</v>
      </c>
      <c r="F116" s="87" t="s">
        <v>1569</v>
      </c>
      <c r="G116" s="87" t="s">
        <v>1570</v>
      </c>
      <c r="H116" s="87" t="s">
        <v>2192</v>
      </c>
      <c r="I116" s="87" t="s">
        <v>2193</v>
      </c>
      <c r="J116" s="87" t="s">
        <v>1998</v>
      </c>
      <c r="K116" s="87" t="s">
        <v>132</v>
      </c>
      <c r="L116" s="87" t="s">
        <v>133</v>
      </c>
      <c r="M116" s="88" t="s">
        <v>122</v>
      </c>
      <c r="N116" s="40"/>
      <c r="O116" s="41" t="s">
        <v>134</v>
      </c>
      <c r="P116" s="34"/>
      <c r="Q116"/>
    </row>
    <row r="117" spans="1:17" ht="12.75">
      <c r="A117" s="42" t="s">
        <v>594</v>
      </c>
      <c r="B117" s="47"/>
      <c r="C117" s="48" t="s">
        <v>779</v>
      </c>
      <c r="D117" s="89" t="s">
        <v>1716</v>
      </c>
      <c r="E117" s="90" t="s">
        <v>1717</v>
      </c>
      <c r="F117" s="90" t="s">
        <v>1563</v>
      </c>
      <c r="G117" s="90" t="s">
        <v>1572</v>
      </c>
      <c r="H117" s="90" t="s">
        <v>2194</v>
      </c>
      <c r="I117" s="90" t="s">
        <v>2195</v>
      </c>
      <c r="J117" s="90" t="s">
        <v>1087</v>
      </c>
      <c r="K117" s="90" t="s">
        <v>135</v>
      </c>
      <c r="L117" s="90" t="s">
        <v>124</v>
      </c>
      <c r="M117" s="91" t="s">
        <v>126</v>
      </c>
      <c r="N117" s="49"/>
      <c r="O117" s="50" t="s">
        <v>136</v>
      </c>
      <c r="P117" s="34"/>
      <c r="Q117"/>
    </row>
    <row r="118" spans="1:17" ht="12.75">
      <c r="A118" s="45" t="s">
        <v>137</v>
      </c>
      <c r="B118" s="51">
        <v>70</v>
      </c>
      <c r="C118" s="46" t="s">
        <v>963</v>
      </c>
      <c r="D118" s="86" t="s">
        <v>1299</v>
      </c>
      <c r="E118" s="87" t="s">
        <v>1406</v>
      </c>
      <c r="F118" s="87" t="s">
        <v>1407</v>
      </c>
      <c r="G118" s="87" t="s">
        <v>1408</v>
      </c>
      <c r="H118" s="87" t="s">
        <v>2121</v>
      </c>
      <c r="I118" s="87" t="s">
        <v>2122</v>
      </c>
      <c r="J118" s="87" t="s">
        <v>1998</v>
      </c>
      <c r="K118" s="87" t="s">
        <v>67</v>
      </c>
      <c r="L118" s="87" t="s">
        <v>68</v>
      </c>
      <c r="M118" s="88" t="s">
        <v>69</v>
      </c>
      <c r="N118" s="40"/>
      <c r="O118" s="41" t="s">
        <v>70</v>
      </c>
      <c r="P118" s="34"/>
      <c r="Q118"/>
    </row>
    <row r="119" spans="1:17" ht="12.75">
      <c r="A119" s="42" t="s">
        <v>413</v>
      </c>
      <c r="B119" s="47"/>
      <c r="C119" s="48" t="s">
        <v>454</v>
      </c>
      <c r="D119" s="89" t="s">
        <v>1687</v>
      </c>
      <c r="E119" s="90" t="s">
        <v>1688</v>
      </c>
      <c r="F119" s="90" t="s">
        <v>1375</v>
      </c>
      <c r="G119" s="90" t="s">
        <v>1410</v>
      </c>
      <c r="H119" s="90" t="s">
        <v>1505</v>
      </c>
      <c r="I119" s="90" t="s">
        <v>1678</v>
      </c>
      <c r="J119" s="90" t="s">
        <v>1087</v>
      </c>
      <c r="K119" s="90" t="s">
        <v>1357</v>
      </c>
      <c r="L119" s="90" t="s">
        <v>1433</v>
      </c>
      <c r="M119" s="91" t="s">
        <v>138</v>
      </c>
      <c r="N119" s="49"/>
      <c r="O119" s="50" t="s">
        <v>71</v>
      </c>
      <c r="P119" s="34"/>
      <c r="Q119"/>
    </row>
    <row r="120" spans="1:17" ht="12.75">
      <c r="A120" s="45" t="s">
        <v>139</v>
      </c>
      <c r="B120" s="51">
        <v>95</v>
      </c>
      <c r="C120" s="46" t="s">
        <v>986</v>
      </c>
      <c r="D120" s="86" t="s">
        <v>1618</v>
      </c>
      <c r="E120" s="87" t="s">
        <v>1619</v>
      </c>
      <c r="F120" s="87" t="s">
        <v>1620</v>
      </c>
      <c r="G120" s="87" t="s">
        <v>1621</v>
      </c>
      <c r="H120" s="87" t="s">
        <v>2206</v>
      </c>
      <c r="I120" s="87" t="s">
        <v>2207</v>
      </c>
      <c r="J120" s="87" t="s">
        <v>1998</v>
      </c>
      <c r="K120" s="87" t="s">
        <v>2073</v>
      </c>
      <c r="L120" s="87" t="s">
        <v>133</v>
      </c>
      <c r="M120" s="88" t="s">
        <v>140</v>
      </c>
      <c r="N120" s="40"/>
      <c r="O120" s="41" t="s">
        <v>141</v>
      </c>
      <c r="P120" s="34"/>
      <c r="Q120"/>
    </row>
    <row r="121" spans="1:17" ht="12.75">
      <c r="A121" s="42" t="s">
        <v>594</v>
      </c>
      <c r="B121" s="47"/>
      <c r="C121" s="48" t="s">
        <v>795</v>
      </c>
      <c r="D121" s="89" t="s">
        <v>1730</v>
      </c>
      <c r="E121" s="90" t="s">
        <v>1509</v>
      </c>
      <c r="F121" s="90" t="s">
        <v>1524</v>
      </c>
      <c r="G121" s="90" t="s">
        <v>1625</v>
      </c>
      <c r="H121" s="90" t="s">
        <v>1612</v>
      </c>
      <c r="I121" s="90" t="s">
        <v>2208</v>
      </c>
      <c r="J121" s="90" t="s">
        <v>1087</v>
      </c>
      <c r="K121" s="90" t="s">
        <v>142</v>
      </c>
      <c r="L121" s="90" t="s">
        <v>124</v>
      </c>
      <c r="M121" s="91" t="s">
        <v>143</v>
      </c>
      <c r="N121" s="49"/>
      <c r="O121" s="50" t="s">
        <v>144</v>
      </c>
      <c r="P121" s="34"/>
      <c r="Q121"/>
    </row>
    <row r="122" spans="1:17" ht="12.75">
      <c r="A122" s="45" t="s">
        <v>145</v>
      </c>
      <c r="B122" s="51">
        <v>96</v>
      </c>
      <c r="C122" s="46" t="s">
        <v>921</v>
      </c>
      <c r="D122" s="86" t="s">
        <v>1641</v>
      </c>
      <c r="E122" s="87" t="s">
        <v>1642</v>
      </c>
      <c r="F122" s="87" t="s">
        <v>1643</v>
      </c>
      <c r="G122" s="87" t="s">
        <v>1644</v>
      </c>
      <c r="H122" s="87" t="s">
        <v>2209</v>
      </c>
      <c r="I122" s="87" t="s">
        <v>2210</v>
      </c>
      <c r="J122" s="87" t="s">
        <v>1998</v>
      </c>
      <c r="K122" s="87" t="s">
        <v>146</v>
      </c>
      <c r="L122" s="87" t="s">
        <v>133</v>
      </c>
      <c r="M122" s="88" t="s">
        <v>147</v>
      </c>
      <c r="N122" s="40"/>
      <c r="O122" s="41" t="s">
        <v>148</v>
      </c>
      <c r="P122" s="34"/>
      <c r="Q122"/>
    </row>
    <row r="123" spans="1:17" ht="12.75">
      <c r="A123" s="42" t="s">
        <v>594</v>
      </c>
      <c r="B123" s="47"/>
      <c r="C123" s="48" t="s">
        <v>797</v>
      </c>
      <c r="D123" s="89" t="s">
        <v>1732</v>
      </c>
      <c r="E123" s="90" t="s">
        <v>1733</v>
      </c>
      <c r="F123" s="90" t="s">
        <v>1623</v>
      </c>
      <c r="G123" s="90" t="s">
        <v>1632</v>
      </c>
      <c r="H123" s="90" t="s">
        <v>1611</v>
      </c>
      <c r="I123" s="90" t="s">
        <v>2211</v>
      </c>
      <c r="J123" s="90" t="s">
        <v>1087</v>
      </c>
      <c r="K123" s="90" t="s">
        <v>149</v>
      </c>
      <c r="L123" s="90" t="s">
        <v>124</v>
      </c>
      <c r="M123" s="91" t="s">
        <v>150</v>
      </c>
      <c r="N123" s="49"/>
      <c r="O123" s="50" t="s">
        <v>151</v>
      </c>
      <c r="P123" s="34"/>
      <c r="Q123"/>
    </row>
    <row r="124" spans="1:17" ht="12.75">
      <c r="A124" s="45" t="s">
        <v>152</v>
      </c>
      <c r="B124" s="51">
        <v>75</v>
      </c>
      <c r="C124" s="46" t="s">
        <v>968</v>
      </c>
      <c r="D124" s="86" t="s">
        <v>1323</v>
      </c>
      <c r="E124" s="87" t="s">
        <v>1394</v>
      </c>
      <c r="F124" s="87" t="s">
        <v>1475</v>
      </c>
      <c r="G124" s="87" t="s">
        <v>1243</v>
      </c>
      <c r="H124" s="87" t="s">
        <v>2108</v>
      </c>
      <c r="I124" s="87" t="s">
        <v>2109</v>
      </c>
      <c r="J124" s="87" t="s">
        <v>1998</v>
      </c>
      <c r="K124" s="87" t="s">
        <v>72</v>
      </c>
      <c r="L124" s="87" t="s">
        <v>73</v>
      </c>
      <c r="M124" s="88" t="s">
        <v>74</v>
      </c>
      <c r="N124" s="40"/>
      <c r="O124" s="41" t="s">
        <v>75</v>
      </c>
      <c r="P124" s="34"/>
      <c r="Q124"/>
    </row>
    <row r="125" spans="1:17" ht="12.75">
      <c r="A125" s="42" t="s">
        <v>413</v>
      </c>
      <c r="B125" s="47"/>
      <c r="C125" s="48" t="s">
        <v>551</v>
      </c>
      <c r="D125" s="89" t="s">
        <v>1322</v>
      </c>
      <c r="E125" s="90" t="s">
        <v>1348</v>
      </c>
      <c r="F125" s="90" t="s">
        <v>1683</v>
      </c>
      <c r="G125" s="90" t="s">
        <v>1433</v>
      </c>
      <c r="H125" s="90" t="s">
        <v>2155</v>
      </c>
      <c r="I125" s="90" t="s">
        <v>2156</v>
      </c>
      <c r="J125" s="90" t="s">
        <v>1087</v>
      </c>
      <c r="K125" s="90" t="s">
        <v>2224</v>
      </c>
      <c r="L125" s="90" t="s">
        <v>1470</v>
      </c>
      <c r="M125" s="91" t="s">
        <v>153</v>
      </c>
      <c r="N125" s="49"/>
      <c r="O125" s="50" t="s">
        <v>77</v>
      </c>
      <c r="P125" s="34"/>
      <c r="Q125"/>
    </row>
    <row r="126" spans="1:17" ht="12.75">
      <c r="A126" s="45" t="s">
        <v>154</v>
      </c>
      <c r="B126" s="51">
        <v>59</v>
      </c>
      <c r="C126" s="46" t="s">
        <v>952</v>
      </c>
      <c r="D126" s="86" t="s">
        <v>1083</v>
      </c>
      <c r="E126" s="87" t="s">
        <v>1270</v>
      </c>
      <c r="F126" s="87" t="s">
        <v>1271</v>
      </c>
      <c r="G126" s="87" t="s">
        <v>1272</v>
      </c>
      <c r="H126" s="87" t="s">
        <v>2062</v>
      </c>
      <c r="I126" s="87" t="s">
        <v>2063</v>
      </c>
      <c r="J126" s="87" t="s">
        <v>1998</v>
      </c>
      <c r="K126" s="87" t="s">
        <v>2426</v>
      </c>
      <c r="L126" s="87" t="s">
        <v>2460</v>
      </c>
      <c r="M126" s="88" t="s">
        <v>2461</v>
      </c>
      <c r="N126" s="40" t="s">
        <v>2462</v>
      </c>
      <c r="O126" s="41" t="s">
        <v>2463</v>
      </c>
      <c r="P126" s="34"/>
      <c r="Q126"/>
    </row>
    <row r="127" spans="1:17" ht="12.75">
      <c r="A127" s="42" t="s">
        <v>415</v>
      </c>
      <c r="B127" s="47"/>
      <c r="C127" s="48" t="s">
        <v>418</v>
      </c>
      <c r="D127" s="89" t="s">
        <v>1659</v>
      </c>
      <c r="E127" s="90" t="s">
        <v>1660</v>
      </c>
      <c r="F127" s="90" t="s">
        <v>1452</v>
      </c>
      <c r="G127" s="90" t="s">
        <v>1177</v>
      </c>
      <c r="H127" s="90" t="s">
        <v>1328</v>
      </c>
      <c r="I127" s="90" t="s">
        <v>2133</v>
      </c>
      <c r="J127" s="90" t="s">
        <v>1087</v>
      </c>
      <c r="K127" s="90" t="s">
        <v>2076</v>
      </c>
      <c r="L127" s="90" t="s">
        <v>78</v>
      </c>
      <c r="M127" s="91" t="s">
        <v>1440</v>
      </c>
      <c r="N127" s="49"/>
      <c r="O127" s="50" t="s">
        <v>2465</v>
      </c>
      <c r="P127" s="34"/>
      <c r="Q127"/>
    </row>
    <row r="128" spans="1:17" ht="12.75">
      <c r="A128" s="45" t="s">
        <v>155</v>
      </c>
      <c r="B128" s="51">
        <v>92</v>
      </c>
      <c r="C128" s="46" t="s">
        <v>983</v>
      </c>
      <c r="D128" s="86" t="s">
        <v>1598</v>
      </c>
      <c r="E128" s="87" t="s">
        <v>1635</v>
      </c>
      <c r="F128" s="87" t="s">
        <v>1636</v>
      </c>
      <c r="G128" s="87" t="s">
        <v>1637</v>
      </c>
      <c r="H128" s="87" t="s">
        <v>2212</v>
      </c>
      <c r="I128" s="87" t="s">
        <v>2213</v>
      </c>
      <c r="J128" s="87" t="s">
        <v>1998</v>
      </c>
      <c r="K128" s="87" t="s">
        <v>156</v>
      </c>
      <c r="L128" s="87" t="s">
        <v>133</v>
      </c>
      <c r="M128" s="88" t="s">
        <v>122</v>
      </c>
      <c r="N128" s="40"/>
      <c r="O128" s="41" t="s">
        <v>157</v>
      </c>
      <c r="P128" s="34"/>
      <c r="Q128"/>
    </row>
    <row r="129" spans="1:17" ht="12.75">
      <c r="A129" s="42" t="s">
        <v>594</v>
      </c>
      <c r="B129" s="47"/>
      <c r="C129" s="48" t="s">
        <v>779</v>
      </c>
      <c r="D129" s="89" t="s">
        <v>1724</v>
      </c>
      <c r="E129" s="90" t="s">
        <v>1703</v>
      </c>
      <c r="F129" s="90" t="s">
        <v>1580</v>
      </c>
      <c r="G129" s="90" t="s">
        <v>1603</v>
      </c>
      <c r="H129" s="90" t="s">
        <v>1524</v>
      </c>
      <c r="I129" s="90" t="s">
        <v>2214</v>
      </c>
      <c r="J129" s="90" t="s">
        <v>1087</v>
      </c>
      <c r="K129" s="90" t="s">
        <v>158</v>
      </c>
      <c r="L129" s="90" t="s">
        <v>124</v>
      </c>
      <c r="M129" s="91" t="s">
        <v>126</v>
      </c>
      <c r="N129" s="49"/>
      <c r="O129" s="50" t="s">
        <v>159</v>
      </c>
      <c r="P129" s="34"/>
      <c r="Q129"/>
    </row>
    <row r="130" spans="1:17" ht="12.75">
      <c r="A130" s="45" t="s">
        <v>160</v>
      </c>
      <c r="B130" s="51">
        <v>50</v>
      </c>
      <c r="C130" s="46" t="s">
        <v>943</v>
      </c>
      <c r="D130" s="86" t="s">
        <v>1840</v>
      </c>
      <c r="E130" s="87" t="s">
        <v>1841</v>
      </c>
      <c r="F130" s="87" t="s">
        <v>1833</v>
      </c>
      <c r="G130" s="87" t="s">
        <v>1834</v>
      </c>
      <c r="H130" s="87" t="s">
        <v>2215</v>
      </c>
      <c r="I130" s="87" t="s">
        <v>2216</v>
      </c>
      <c r="J130" s="87" t="s">
        <v>1998</v>
      </c>
      <c r="K130" s="87" t="s">
        <v>79</v>
      </c>
      <c r="L130" s="87" t="s">
        <v>2022</v>
      </c>
      <c r="M130" s="88" t="s">
        <v>80</v>
      </c>
      <c r="N130" s="40"/>
      <c r="O130" s="41" t="s">
        <v>81</v>
      </c>
      <c r="P130" s="34"/>
      <c r="Q130"/>
    </row>
    <row r="131" spans="1:17" ht="12.75">
      <c r="A131" s="42" t="s">
        <v>379</v>
      </c>
      <c r="B131" s="47"/>
      <c r="C131" s="48" t="s">
        <v>731</v>
      </c>
      <c r="D131" s="89" t="s">
        <v>1836</v>
      </c>
      <c r="E131" s="90" t="s">
        <v>1746</v>
      </c>
      <c r="F131" s="90" t="s">
        <v>1837</v>
      </c>
      <c r="G131" s="90" t="s">
        <v>1837</v>
      </c>
      <c r="H131" s="90" t="s">
        <v>1167</v>
      </c>
      <c r="I131" s="90" t="s">
        <v>2052</v>
      </c>
      <c r="J131" s="90" t="s">
        <v>1087</v>
      </c>
      <c r="K131" s="90" t="s">
        <v>1181</v>
      </c>
      <c r="L131" s="90" t="s">
        <v>2415</v>
      </c>
      <c r="M131" s="91" t="s">
        <v>1516</v>
      </c>
      <c r="N131" s="49"/>
      <c r="O131" s="50" t="s">
        <v>82</v>
      </c>
      <c r="P131" s="34"/>
      <c r="Q131"/>
    </row>
    <row r="132" spans="1:17" ht="12.75">
      <c r="A132" s="45" t="s">
        <v>161</v>
      </c>
      <c r="B132" s="51">
        <v>2</v>
      </c>
      <c r="C132" s="46" t="s">
        <v>848</v>
      </c>
      <c r="D132" s="86" t="s">
        <v>849</v>
      </c>
      <c r="E132" s="87" t="s">
        <v>850</v>
      </c>
      <c r="F132" s="87" t="s">
        <v>851</v>
      </c>
      <c r="G132" s="87" t="s">
        <v>852</v>
      </c>
      <c r="H132" s="87" t="s">
        <v>1969</v>
      </c>
      <c r="I132" s="87" t="s">
        <v>1970</v>
      </c>
      <c r="J132" s="87" t="s">
        <v>1971</v>
      </c>
      <c r="K132" s="87" t="s">
        <v>2466</v>
      </c>
      <c r="L132" s="87" t="s">
        <v>2467</v>
      </c>
      <c r="M132" s="88" t="s">
        <v>2468</v>
      </c>
      <c r="N132" s="40" t="s">
        <v>2469</v>
      </c>
      <c r="O132" s="41" t="s">
        <v>2470</v>
      </c>
      <c r="P132" s="34"/>
      <c r="Q132"/>
    </row>
    <row r="133" spans="1:17" ht="12.75">
      <c r="A133" s="42" t="s">
        <v>335</v>
      </c>
      <c r="B133" s="47"/>
      <c r="C133" s="48" t="s">
        <v>654</v>
      </c>
      <c r="D133" s="89" t="s">
        <v>881</v>
      </c>
      <c r="E133" s="90" t="s">
        <v>855</v>
      </c>
      <c r="F133" s="90" t="s">
        <v>855</v>
      </c>
      <c r="G133" s="90" t="s">
        <v>855</v>
      </c>
      <c r="H133" s="90" t="s">
        <v>854</v>
      </c>
      <c r="I133" s="90" t="s">
        <v>881</v>
      </c>
      <c r="J133" s="90" t="s">
        <v>880</v>
      </c>
      <c r="K133" s="90" t="s">
        <v>855</v>
      </c>
      <c r="L133" s="90" t="s">
        <v>142</v>
      </c>
      <c r="M133" s="91" t="s">
        <v>854</v>
      </c>
      <c r="N133" s="49"/>
      <c r="O133" s="50" t="s">
        <v>2471</v>
      </c>
      <c r="P133" s="34"/>
      <c r="Q133"/>
    </row>
    <row r="134" spans="1:17" ht="12.75">
      <c r="A134" s="45"/>
      <c r="B134" s="51">
        <v>85</v>
      </c>
      <c r="C134" s="46" t="s">
        <v>977</v>
      </c>
      <c r="D134" s="86" t="s">
        <v>1519</v>
      </c>
      <c r="E134" s="87" t="s">
        <v>1520</v>
      </c>
      <c r="F134" s="87" t="s">
        <v>1521</v>
      </c>
      <c r="G134" s="87" t="s">
        <v>1522</v>
      </c>
      <c r="H134" s="87" t="s">
        <v>2174</v>
      </c>
      <c r="I134" s="87" t="s">
        <v>2175</v>
      </c>
      <c r="J134" s="87" t="s">
        <v>1998</v>
      </c>
      <c r="K134" s="87" t="s">
        <v>162</v>
      </c>
      <c r="L134" s="87" t="s">
        <v>2111</v>
      </c>
      <c r="M134" s="88"/>
      <c r="N134" s="193" t="s">
        <v>2231</v>
      </c>
      <c r="O134" s="194"/>
      <c r="P134" s="34"/>
      <c r="Q134"/>
    </row>
    <row r="135" spans="1:17" ht="12.75">
      <c r="A135" s="42" t="s">
        <v>594</v>
      </c>
      <c r="B135" s="47"/>
      <c r="C135" s="48" t="s">
        <v>779</v>
      </c>
      <c r="D135" s="89" t="s">
        <v>1703</v>
      </c>
      <c r="E135" s="90" t="s">
        <v>1704</v>
      </c>
      <c r="F135" s="90" t="s">
        <v>1525</v>
      </c>
      <c r="G135" s="90" t="s">
        <v>1526</v>
      </c>
      <c r="H135" s="90" t="s">
        <v>2176</v>
      </c>
      <c r="I135" s="90" t="s">
        <v>2177</v>
      </c>
      <c r="J135" s="90" t="s">
        <v>1087</v>
      </c>
      <c r="K135" s="90" t="s">
        <v>163</v>
      </c>
      <c r="L135" s="90" t="s">
        <v>163</v>
      </c>
      <c r="M135" s="91"/>
      <c r="N135" s="195"/>
      <c r="O135" s="196"/>
      <c r="P135" s="34"/>
      <c r="Q135"/>
    </row>
    <row r="136" spans="1:17" ht="12.75">
      <c r="A136" s="45"/>
      <c r="B136" s="51">
        <v>7</v>
      </c>
      <c r="C136" s="46" t="s">
        <v>867</v>
      </c>
      <c r="D136" s="86" t="s">
        <v>859</v>
      </c>
      <c r="E136" s="87" t="s">
        <v>868</v>
      </c>
      <c r="F136" s="87" t="s">
        <v>869</v>
      </c>
      <c r="G136" s="87" t="s">
        <v>870</v>
      </c>
      <c r="H136" s="87" t="s">
        <v>1941</v>
      </c>
      <c r="I136" s="87" t="s">
        <v>1942</v>
      </c>
      <c r="J136" s="87" t="s">
        <v>1943</v>
      </c>
      <c r="K136" s="87" t="s">
        <v>164</v>
      </c>
      <c r="L136" s="87"/>
      <c r="M136" s="88"/>
      <c r="N136" s="193" t="s">
        <v>2231</v>
      </c>
      <c r="O136" s="194"/>
      <c r="P136" s="34"/>
      <c r="Q136"/>
    </row>
    <row r="137" spans="1:17" ht="12.75">
      <c r="A137" s="42" t="s">
        <v>335</v>
      </c>
      <c r="B137" s="47"/>
      <c r="C137" s="48" t="s">
        <v>654</v>
      </c>
      <c r="D137" s="89" t="s">
        <v>864</v>
      </c>
      <c r="E137" s="90" t="s">
        <v>854</v>
      </c>
      <c r="F137" s="90" t="s">
        <v>854</v>
      </c>
      <c r="G137" s="90" t="s">
        <v>864</v>
      </c>
      <c r="H137" s="90" t="s">
        <v>1968</v>
      </c>
      <c r="I137" s="90" t="s">
        <v>854</v>
      </c>
      <c r="J137" s="90" t="s">
        <v>845</v>
      </c>
      <c r="K137" s="90" t="s">
        <v>864</v>
      </c>
      <c r="L137" s="90"/>
      <c r="M137" s="91"/>
      <c r="N137" s="195"/>
      <c r="O137" s="196"/>
      <c r="P137" s="34"/>
      <c r="Q137"/>
    </row>
    <row r="138" spans="1:17" ht="12.75">
      <c r="A138" s="45"/>
      <c r="B138" s="51">
        <v>84</v>
      </c>
      <c r="C138" s="46" t="s">
        <v>976</v>
      </c>
      <c r="D138" s="86" t="s">
        <v>1540</v>
      </c>
      <c r="E138" s="87" t="s">
        <v>1541</v>
      </c>
      <c r="F138" s="87" t="s">
        <v>1542</v>
      </c>
      <c r="G138" s="87" t="s">
        <v>1543</v>
      </c>
      <c r="H138" s="87" t="s">
        <v>2184</v>
      </c>
      <c r="I138" s="87" t="s">
        <v>2185</v>
      </c>
      <c r="J138" s="87" t="s">
        <v>1998</v>
      </c>
      <c r="K138" s="87" t="s">
        <v>165</v>
      </c>
      <c r="L138" s="87"/>
      <c r="M138" s="88"/>
      <c r="N138" s="193" t="s">
        <v>2231</v>
      </c>
      <c r="O138" s="194"/>
      <c r="P138" s="34"/>
      <c r="Q138"/>
    </row>
    <row r="139" spans="1:17" ht="12.75">
      <c r="A139" s="42" t="s">
        <v>594</v>
      </c>
      <c r="B139" s="47"/>
      <c r="C139" s="48" t="s">
        <v>779</v>
      </c>
      <c r="D139" s="89" t="s">
        <v>1709</v>
      </c>
      <c r="E139" s="90" t="s">
        <v>1710</v>
      </c>
      <c r="F139" s="90" t="s">
        <v>1545</v>
      </c>
      <c r="G139" s="90" t="s">
        <v>1546</v>
      </c>
      <c r="H139" s="90" t="s">
        <v>2186</v>
      </c>
      <c r="I139" s="90" t="s">
        <v>2187</v>
      </c>
      <c r="J139" s="90" t="s">
        <v>1087</v>
      </c>
      <c r="K139" s="90" t="s">
        <v>125</v>
      </c>
      <c r="L139" s="90"/>
      <c r="M139" s="91"/>
      <c r="N139" s="195"/>
      <c r="O139" s="196"/>
      <c r="P139" s="34"/>
      <c r="Q139"/>
    </row>
    <row r="140" spans="1:17" ht="12.75">
      <c r="A140" s="45"/>
      <c r="B140" s="51">
        <v>89</v>
      </c>
      <c r="C140" s="46" t="s">
        <v>980</v>
      </c>
      <c r="D140" s="86" t="s">
        <v>1598</v>
      </c>
      <c r="E140" s="87" t="s">
        <v>1599</v>
      </c>
      <c r="F140" s="87" t="s">
        <v>1600</v>
      </c>
      <c r="G140" s="87" t="s">
        <v>1601</v>
      </c>
      <c r="H140" s="87" t="s">
        <v>2201</v>
      </c>
      <c r="I140" s="87" t="s">
        <v>2202</v>
      </c>
      <c r="J140" s="87" t="s">
        <v>1998</v>
      </c>
      <c r="K140" s="87" t="s">
        <v>166</v>
      </c>
      <c r="L140" s="87"/>
      <c r="M140" s="88"/>
      <c r="N140" s="193" t="s">
        <v>2231</v>
      </c>
      <c r="O140" s="194"/>
      <c r="P140" s="34"/>
      <c r="Q140"/>
    </row>
    <row r="141" spans="1:17" ht="12.75">
      <c r="A141" s="42" t="s">
        <v>594</v>
      </c>
      <c r="B141" s="47"/>
      <c r="C141" s="48" t="s">
        <v>779</v>
      </c>
      <c r="D141" s="89" t="s">
        <v>1724</v>
      </c>
      <c r="E141" s="90" t="s">
        <v>1725</v>
      </c>
      <c r="F141" s="90" t="s">
        <v>1624</v>
      </c>
      <c r="G141" s="90" t="s">
        <v>1604</v>
      </c>
      <c r="H141" s="90" t="s">
        <v>1526</v>
      </c>
      <c r="I141" s="90" t="s">
        <v>2203</v>
      </c>
      <c r="J141" s="90" t="s">
        <v>1087</v>
      </c>
      <c r="K141" s="90" t="s">
        <v>1676</v>
      </c>
      <c r="L141" s="90"/>
      <c r="M141" s="91"/>
      <c r="N141" s="195"/>
      <c r="O141" s="196"/>
      <c r="P141" s="34"/>
      <c r="Q141"/>
    </row>
    <row r="142" spans="1:17" ht="12.75">
      <c r="A142" s="45"/>
      <c r="B142" s="51">
        <v>94</v>
      </c>
      <c r="C142" s="46" t="s">
        <v>985</v>
      </c>
      <c r="D142" s="86" t="s">
        <v>1575</v>
      </c>
      <c r="E142" s="87" t="s">
        <v>1607</v>
      </c>
      <c r="F142" s="87" t="s">
        <v>1608</v>
      </c>
      <c r="G142" s="87" t="s">
        <v>1609</v>
      </c>
      <c r="H142" s="87" t="s">
        <v>2204</v>
      </c>
      <c r="I142" s="87" t="s">
        <v>2205</v>
      </c>
      <c r="J142" s="87" t="s">
        <v>1998</v>
      </c>
      <c r="K142" s="87" t="s">
        <v>167</v>
      </c>
      <c r="L142" s="87"/>
      <c r="M142" s="88"/>
      <c r="N142" s="193" t="s">
        <v>1844</v>
      </c>
      <c r="O142" s="194"/>
      <c r="P142" s="34"/>
      <c r="Q142"/>
    </row>
    <row r="143" spans="1:17" ht="12.75">
      <c r="A143" s="42" t="s">
        <v>594</v>
      </c>
      <c r="B143" s="47"/>
      <c r="C143" s="48" t="s">
        <v>779</v>
      </c>
      <c r="D143" s="89" t="s">
        <v>1615</v>
      </c>
      <c r="E143" s="90" t="s">
        <v>1726</v>
      </c>
      <c r="F143" s="90" t="s">
        <v>1579</v>
      </c>
      <c r="G143" s="90" t="s">
        <v>1612</v>
      </c>
      <c r="H143" s="90" t="s">
        <v>1603</v>
      </c>
      <c r="I143" s="90" t="s">
        <v>2197</v>
      </c>
      <c r="J143" s="90" t="s">
        <v>1087</v>
      </c>
      <c r="K143" s="90" t="s">
        <v>1440</v>
      </c>
      <c r="L143" s="90"/>
      <c r="M143" s="91"/>
      <c r="N143" s="195"/>
      <c r="O143" s="196"/>
      <c r="P143" s="34"/>
      <c r="Q143"/>
    </row>
    <row r="144" spans="1:17" ht="12.75">
      <c r="A144" s="45"/>
      <c r="B144" s="51">
        <v>25</v>
      </c>
      <c r="C144" s="46" t="s">
        <v>919</v>
      </c>
      <c r="D144" s="86" t="s">
        <v>1162</v>
      </c>
      <c r="E144" s="87" t="s">
        <v>1163</v>
      </c>
      <c r="F144" s="87" t="s">
        <v>1164</v>
      </c>
      <c r="G144" s="87" t="s">
        <v>1165</v>
      </c>
      <c r="H144" s="87" t="s">
        <v>2025</v>
      </c>
      <c r="I144" s="87" t="s">
        <v>2026</v>
      </c>
      <c r="J144" s="87" t="s">
        <v>2027</v>
      </c>
      <c r="K144" s="87" t="s">
        <v>168</v>
      </c>
      <c r="L144" s="87"/>
      <c r="M144" s="88"/>
      <c r="N144" s="193" t="s">
        <v>2231</v>
      </c>
      <c r="O144" s="194"/>
      <c r="P144" s="34"/>
      <c r="Q144"/>
    </row>
    <row r="145" spans="1:17" ht="12.75">
      <c r="A145" s="42" t="s">
        <v>349</v>
      </c>
      <c r="B145" s="47"/>
      <c r="C145" s="48" t="s">
        <v>507</v>
      </c>
      <c r="D145" s="89" t="s">
        <v>1727</v>
      </c>
      <c r="E145" s="90" t="s">
        <v>1728</v>
      </c>
      <c r="F145" s="90" t="s">
        <v>1729</v>
      </c>
      <c r="G145" s="90" t="s">
        <v>1616</v>
      </c>
      <c r="H145" s="90" t="s">
        <v>1579</v>
      </c>
      <c r="I145" s="90" t="s">
        <v>1727</v>
      </c>
      <c r="J145" s="90" t="s">
        <v>2208</v>
      </c>
      <c r="K145" s="90" t="s">
        <v>169</v>
      </c>
      <c r="L145" s="90"/>
      <c r="M145" s="91"/>
      <c r="N145" s="195"/>
      <c r="O145" s="196"/>
      <c r="P145" s="34"/>
      <c r="Q145"/>
    </row>
    <row r="146" spans="1:17" ht="12.75">
      <c r="A146" s="45"/>
      <c r="B146" s="51">
        <v>37</v>
      </c>
      <c r="C146" s="46" t="s">
        <v>931</v>
      </c>
      <c r="D146" s="86" t="s">
        <v>890</v>
      </c>
      <c r="E146" s="87" t="s">
        <v>1190</v>
      </c>
      <c r="F146" s="87" t="s">
        <v>1191</v>
      </c>
      <c r="G146" s="87" t="s">
        <v>1192</v>
      </c>
      <c r="H146" s="87" t="s">
        <v>2035</v>
      </c>
      <c r="I146" s="87" t="s">
        <v>2036</v>
      </c>
      <c r="J146" s="87" t="s">
        <v>1998</v>
      </c>
      <c r="K146" s="87"/>
      <c r="L146" s="87"/>
      <c r="M146" s="88"/>
      <c r="N146" s="193" t="s">
        <v>1844</v>
      </c>
      <c r="O146" s="194"/>
      <c r="P146" s="34"/>
      <c r="Q146"/>
    </row>
    <row r="147" spans="1:17" ht="12.75">
      <c r="A147" s="42" t="s">
        <v>379</v>
      </c>
      <c r="B147" s="47"/>
      <c r="C147" s="48" t="s">
        <v>386</v>
      </c>
      <c r="D147" s="89" t="s">
        <v>1119</v>
      </c>
      <c r="E147" s="90" t="s">
        <v>1130</v>
      </c>
      <c r="F147" s="90" t="s">
        <v>1194</v>
      </c>
      <c r="G147" s="90" t="s">
        <v>1342</v>
      </c>
      <c r="H147" s="90" t="s">
        <v>2007</v>
      </c>
      <c r="I147" s="90" t="s">
        <v>1093</v>
      </c>
      <c r="J147" s="90" t="s">
        <v>1087</v>
      </c>
      <c r="K147" s="90"/>
      <c r="L147" s="90"/>
      <c r="M147" s="91"/>
      <c r="N147" s="195"/>
      <c r="O147" s="196"/>
      <c r="P147" s="34"/>
      <c r="Q147"/>
    </row>
    <row r="148" spans="1:17" ht="12.75">
      <c r="A148" s="45"/>
      <c r="B148" s="51">
        <v>52</v>
      </c>
      <c r="C148" s="46" t="s">
        <v>945</v>
      </c>
      <c r="D148" s="86" t="s">
        <v>1277</v>
      </c>
      <c r="E148" s="87" t="s">
        <v>1286</v>
      </c>
      <c r="F148" s="87" t="s">
        <v>1122</v>
      </c>
      <c r="G148" s="87" t="s">
        <v>1287</v>
      </c>
      <c r="H148" s="87" t="s">
        <v>2070</v>
      </c>
      <c r="I148" s="87" t="s">
        <v>2071</v>
      </c>
      <c r="J148" s="87" t="s">
        <v>1998</v>
      </c>
      <c r="K148" s="87"/>
      <c r="L148" s="87"/>
      <c r="M148" s="88"/>
      <c r="N148" s="193" t="s">
        <v>1844</v>
      </c>
      <c r="O148" s="194"/>
      <c r="P148" s="34"/>
      <c r="Q148"/>
    </row>
    <row r="149" spans="1:17" ht="12.75">
      <c r="A149" s="42" t="s">
        <v>359</v>
      </c>
      <c r="B149" s="47"/>
      <c r="C149" s="48" t="s">
        <v>397</v>
      </c>
      <c r="D149" s="89" t="s">
        <v>1662</v>
      </c>
      <c r="E149" s="90" t="s">
        <v>1663</v>
      </c>
      <c r="F149" s="90" t="s">
        <v>1248</v>
      </c>
      <c r="G149" s="90" t="s">
        <v>1453</v>
      </c>
      <c r="H149" s="90" t="s">
        <v>1339</v>
      </c>
      <c r="I149" s="90" t="s">
        <v>2143</v>
      </c>
      <c r="J149" s="90" t="s">
        <v>2048</v>
      </c>
      <c r="K149" s="90"/>
      <c r="L149" s="90"/>
      <c r="M149" s="91"/>
      <c r="N149" s="195"/>
      <c r="O149" s="196"/>
      <c r="P149" s="34"/>
      <c r="Q149"/>
    </row>
    <row r="150" spans="1:17" ht="12.75">
      <c r="A150" s="45"/>
      <c r="B150" s="51">
        <v>51</v>
      </c>
      <c r="C150" s="46" t="s">
        <v>944</v>
      </c>
      <c r="D150" s="86" t="s">
        <v>1299</v>
      </c>
      <c r="E150" s="87" t="s">
        <v>1300</v>
      </c>
      <c r="F150" s="87" t="s">
        <v>1134</v>
      </c>
      <c r="G150" s="87" t="s">
        <v>1301</v>
      </c>
      <c r="H150" s="87" t="s">
        <v>2095</v>
      </c>
      <c r="I150" s="87" t="s">
        <v>2096</v>
      </c>
      <c r="J150" s="87" t="s">
        <v>1998</v>
      </c>
      <c r="K150" s="87"/>
      <c r="L150" s="87"/>
      <c r="M150" s="88"/>
      <c r="N150" s="193" t="s">
        <v>2231</v>
      </c>
      <c r="O150" s="194"/>
      <c r="P150" s="34"/>
      <c r="Q150"/>
    </row>
    <row r="151" spans="1:17" ht="12.75">
      <c r="A151" s="42" t="s">
        <v>379</v>
      </c>
      <c r="B151" s="47"/>
      <c r="C151" s="48" t="s">
        <v>555</v>
      </c>
      <c r="D151" s="89" t="s">
        <v>1457</v>
      </c>
      <c r="E151" s="90" t="s">
        <v>1670</v>
      </c>
      <c r="F151" s="90" t="s">
        <v>1283</v>
      </c>
      <c r="G151" s="90" t="s">
        <v>1361</v>
      </c>
      <c r="H151" s="90" t="s">
        <v>2152</v>
      </c>
      <c r="I151" s="90" t="s">
        <v>2038</v>
      </c>
      <c r="J151" s="90" t="s">
        <v>1087</v>
      </c>
      <c r="K151" s="90"/>
      <c r="L151" s="90"/>
      <c r="M151" s="91"/>
      <c r="N151" s="195"/>
      <c r="O151" s="196"/>
      <c r="P151" s="34"/>
      <c r="Q151"/>
    </row>
    <row r="152" spans="1:17" ht="12.75">
      <c r="A152" s="45"/>
      <c r="B152" s="51">
        <v>69</v>
      </c>
      <c r="C152" s="46" t="s">
        <v>962</v>
      </c>
      <c r="D152" s="86" t="s">
        <v>1117</v>
      </c>
      <c r="E152" s="87" t="s">
        <v>1384</v>
      </c>
      <c r="F152" s="87" t="s">
        <v>1385</v>
      </c>
      <c r="G152" s="87" t="s">
        <v>1326</v>
      </c>
      <c r="H152" s="87" t="s">
        <v>2106</v>
      </c>
      <c r="I152" s="87" t="s">
        <v>2107</v>
      </c>
      <c r="J152" s="87" t="s">
        <v>1998</v>
      </c>
      <c r="K152" s="87"/>
      <c r="L152" s="87"/>
      <c r="M152" s="88"/>
      <c r="N152" s="193" t="s">
        <v>170</v>
      </c>
      <c r="O152" s="194"/>
      <c r="P152" s="34"/>
      <c r="Q152"/>
    </row>
    <row r="153" spans="1:17" ht="12.75">
      <c r="A153" s="42" t="s">
        <v>413</v>
      </c>
      <c r="B153" s="47"/>
      <c r="C153" s="48" t="s">
        <v>565</v>
      </c>
      <c r="D153" s="89" t="s">
        <v>1468</v>
      </c>
      <c r="E153" s="90" t="s">
        <v>1684</v>
      </c>
      <c r="F153" s="90" t="s">
        <v>1469</v>
      </c>
      <c r="G153" s="90" t="s">
        <v>1387</v>
      </c>
      <c r="H153" s="90" t="s">
        <v>2120</v>
      </c>
      <c r="I153" s="90" t="s">
        <v>1674</v>
      </c>
      <c r="J153" s="90" t="s">
        <v>1087</v>
      </c>
      <c r="K153" s="90"/>
      <c r="L153" s="90"/>
      <c r="M153" s="91"/>
      <c r="N153" s="195"/>
      <c r="O153" s="196"/>
      <c r="P153" s="34"/>
      <c r="Q153"/>
    </row>
    <row r="154" spans="1:17" ht="12.75">
      <c r="A154" s="45"/>
      <c r="B154" s="51">
        <v>80</v>
      </c>
      <c r="C154" s="46" t="s">
        <v>972</v>
      </c>
      <c r="D154" s="86" t="s">
        <v>1549</v>
      </c>
      <c r="E154" s="87" t="s">
        <v>1550</v>
      </c>
      <c r="F154" s="87" t="s">
        <v>1551</v>
      </c>
      <c r="G154" s="87" t="s">
        <v>1552</v>
      </c>
      <c r="H154" s="87" t="s">
        <v>2178</v>
      </c>
      <c r="I154" s="87" t="s">
        <v>2179</v>
      </c>
      <c r="J154" s="87" t="s">
        <v>1998</v>
      </c>
      <c r="K154" s="87"/>
      <c r="L154" s="87"/>
      <c r="M154" s="88"/>
      <c r="N154" s="193" t="s">
        <v>1844</v>
      </c>
      <c r="O154" s="194"/>
      <c r="P154" s="34"/>
      <c r="Q154"/>
    </row>
    <row r="155" spans="1:17" ht="12.75">
      <c r="A155" s="42" t="s">
        <v>413</v>
      </c>
      <c r="B155" s="47"/>
      <c r="C155" s="48" t="s">
        <v>437</v>
      </c>
      <c r="D155" s="89" t="s">
        <v>1711</v>
      </c>
      <c r="E155" s="90" t="s">
        <v>1554</v>
      </c>
      <c r="F155" s="90" t="s">
        <v>1712</v>
      </c>
      <c r="G155" s="90" t="s">
        <v>1555</v>
      </c>
      <c r="H155" s="90" t="s">
        <v>2180</v>
      </c>
      <c r="I155" s="90" t="s">
        <v>1691</v>
      </c>
      <c r="J155" s="90" t="s">
        <v>1087</v>
      </c>
      <c r="K155" s="90"/>
      <c r="L155" s="90"/>
      <c r="M155" s="91"/>
      <c r="N155" s="195"/>
      <c r="O155" s="196"/>
      <c r="P155" s="34"/>
      <c r="Q155"/>
    </row>
    <row r="156" spans="1:17" ht="12.75">
      <c r="A156" s="45"/>
      <c r="B156" s="51">
        <v>91</v>
      </c>
      <c r="C156" s="46" t="s">
        <v>982</v>
      </c>
      <c r="D156" s="86" t="s">
        <v>1589</v>
      </c>
      <c r="E156" s="87" t="s">
        <v>1590</v>
      </c>
      <c r="F156" s="87" t="s">
        <v>1591</v>
      </c>
      <c r="G156" s="87" t="s">
        <v>1592</v>
      </c>
      <c r="H156" s="87" t="s">
        <v>2198</v>
      </c>
      <c r="I156" s="87" t="s">
        <v>2199</v>
      </c>
      <c r="J156" s="87" t="s">
        <v>1998</v>
      </c>
      <c r="K156" s="87"/>
      <c r="L156" s="87"/>
      <c r="M156" s="88"/>
      <c r="N156" s="193" t="s">
        <v>1844</v>
      </c>
      <c r="O156" s="194"/>
      <c r="P156" s="34"/>
      <c r="Q156"/>
    </row>
    <row r="157" spans="1:17" ht="12.75">
      <c r="A157" s="42" t="s">
        <v>594</v>
      </c>
      <c r="B157" s="47"/>
      <c r="C157" s="48" t="s">
        <v>787</v>
      </c>
      <c r="D157" s="89" t="s">
        <v>1722</v>
      </c>
      <c r="E157" s="90" t="s">
        <v>1615</v>
      </c>
      <c r="F157" s="90" t="s">
        <v>1603</v>
      </c>
      <c r="G157" s="90" t="s">
        <v>1594</v>
      </c>
      <c r="H157" s="90" t="s">
        <v>1604</v>
      </c>
      <c r="I157" s="90" t="s">
        <v>2200</v>
      </c>
      <c r="J157" s="90" t="s">
        <v>1087</v>
      </c>
      <c r="K157" s="90"/>
      <c r="L157" s="90"/>
      <c r="M157" s="91"/>
      <c r="N157" s="195"/>
      <c r="O157" s="196"/>
      <c r="P157" s="34"/>
      <c r="Q157"/>
    </row>
    <row r="158" spans="1:17" ht="12.75">
      <c r="A158" s="45"/>
      <c r="B158" s="51">
        <v>9</v>
      </c>
      <c r="C158" s="46" t="s">
        <v>889</v>
      </c>
      <c r="D158" s="86" t="s">
        <v>890</v>
      </c>
      <c r="E158" s="87" t="s">
        <v>891</v>
      </c>
      <c r="F158" s="87" t="s">
        <v>892</v>
      </c>
      <c r="G158" s="87" t="s">
        <v>893</v>
      </c>
      <c r="H158" s="87" t="s">
        <v>2123</v>
      </c>
      <c r="I158" s="87" t="s">
        <v>2124</v>
      </c>
      <c r="J158" s="87"/>
      <c r="K158" s="87"/>
      <c r="L158" s="87"/>
      <c r="M158" s="87"/>
      <c r="N158" s="193" t="s">
        <v>2125</v>
      </c>
      <c r="O158" s="194"/>
      <c r="P158" s="34"/>
      <c r="Q158"/>
    </row>
    <row r="159" spans="1:17" ht="12.75">
      <c r="A159" s="42" t="s">
        <v>359</v>
      </c>
      <c r="B159" s="47"/>
      <c r="C159" s="48" t="s">
        <v>367</v>
      </c>
      <c r="D159" s="89" t="s">
        <v>1648</v>
      </c>
      <c r="E159" s="90" t="s">
        <v>1020</v>
      </c>
      <c r="F159" s="90" t="s">
        <v>1021</v>
      </c>
      <c r="G159" s="90" t="s">
        <v>1022</v>
      </c>
      <c r="H159" s="90" t="s">
        <v>895</v>
      </c>
      <c r="I159" s="90" t="s">
        <v>1021</v>
      </c>
      <c r="J159" s="90"/>
      <c r="K159" s="90"/>
      <c r="L159" s="90"/>
      <c r="M159" s="90"/>
      <c r="N159" s="195"/>
      <c r="O159" s="196"/>
      <c r="P159" s="34"/>
      <c r="Q159"/>
    </row>
    <row r="160" spans="1:17" ht="12.75">
      <c r="A160" s="45"/>
      <c r="B160" s="51">
        <v>18</v>
      </c>
      <c r="C160" s="46" t="s">
        <v>912</v>
      </c>
      <c r="D160" s="86" t="s">
        <v>1105</v>
      </c>
      <c r="E160" s="87" t="s">
        <v>1106</v>
      </c>
      <c r="F160" s="87" t="s">
        <v>1107</v>
      </c>
      <c r="G160" s="87" t="s">
        <v>1108</v>
      </c>
      <c r="H160" s="87" t="s">
        <v>2217</v>
      </c>
      <c r="I160" s="87" t="s">
        <v>2218</v>
      </c>
      <c r="J160" s="87"/>
      <c r="K160" s="87"/>
      <c r="L160" s="87"/>
      <c r="M160" s="87"/>
      <c r="N160" s="193" t="s">
        <v>1844</v>
      </c>
      <c r="O160" s="194"/>
      <c r="P160" s="34"/>
      <c r="Q160"/>
    </row>
    <row r="161" spans="1:17" ht="12.75">
      <c r="A161" s="42" t="s">
        <v>335</v>
      </c>
      <c r="B161" s="47"/>
      <c r="C161" s="48" t="s">
        <v>690</v>
      </c>
      <c r="D161" s="89" t="s">
        <v>1265</v>
      </c>
      <c r="E161" s="90" t="s">
        <v>1653</v>
      </c>
      <c r="F161" s="90" t="s">
        <v>1208</v>
      </c>
      <c r="G161" s="90" t="s">
        <v>1169</v>
      </c>
      <c r="H161" s="90" t="s">
        <v>2219</v>
      </c>
      <c r="I161" s="90" t="s">
        <v>2220</v>
      </c>
      <c r="J161" s="90"/>
      <c r="K161" s="90"/>
      <c r="L161" s="90"/>
      <c r="M161" s="90"/>
      <c r="N161" s="195"/>
      <c r="O161" s="196"/>
      <c r="P161" s="34"/>
      <c r="Q161"/>
    </row>
    <row r="162" spans="1:17" ht="12.75">
      <c r="A162" s="45"/>
      <c r="B162" s="51">
        <v>76</v>
      </c>
      <c r="C162" s="46" t="s">
        <v>969</v>
      </c>
      <c r="D162" s="86" t="s">
        <v>1494</v>
      </c>
      <c r="E162" s="87" t="s">
        <v>1495</v>
      </c>
      <c r="F162" s="87" t="s">
        <v>1496</v>
      </c>
      <c r="G162" s="87" t="s">
        <v>1402</v>
      </c>
      <c r="H162" s="87" t="s">
        <v>2221</v>
      </c>
      <c r="I162" s="87" t="s">
        <v>2222</v>
      </c>
      <c r="J162" s="87"/>
      <c r="K162" s="87"/>
      <c r="L162" s="87"/>
      <c r="M162" s="87"/>
      <c r="N162" s="193" t="s">
        <v>2223</v>
      </c>
      <c r="O162" s="194"/>
      <c r="P162" s="34"/>
      <c r="Q162"/>
    </row>
    <row r="163" spans="1:17" ht="12.75">
      <c r="A163" s="42" t="s">
        <v>413</v>
      </c>
      <c r="B163" s="47"/>
      <c r="C163" s="48" t="s">
        <v>421</v>
      </c>
      <c r="D163" s="89" t="s">
        <v>1696</v>
      </c>
      <c r="E163" s="90" t="s">
        <v>1697</v>
      </c>
      <c r="F163" s="90" t="s">
        <v>1698</v>
      </c>
      <c r="G163" s="90" t="s">
        <v>1498</v>
      </c>
      <c r="H163" s="90" t="s">
        <v>2224</v>
      </c>
      <c r="I163" s="90" t="s">
        <v>2225</v>
      </c>
      <c r="J163" s="90"/>
      <c r="K163" s="90"/>
      <c r="L163" s="90"/>
      <c r="M163" s="90"/>
      <c r="N163" s="195"/>
      <c r="O163" s="196"/>
      <c r="P163" s="34"/>
      <c r="Q163"/>
    </row>
    <row r="164" spans="1:17" ht="12.75">
      <c r="A164" s="45"/>
      <c r="B164" s="51">
        <v>35</v>
      </c>
      <c r="C164" s="46" t="s">
        <v>929</v>
      </c>
      <c r="D164" s="86" t="s">
        <v>1182</v>
      </c>
      <c r="E164" s="87" t="s">
        <v>1064</v>
      </c>
      <c r="F164" s="87" t="s">
        <v>1183</v>
      </c>
      <c r="G164" s="87" t="s">
        <v>1184</v>
      </c>
      <c r="H164" s="87" t="s">
        <v>2226</v>
      </c>
      <c r="I164" s="87"/>
      <c r="J164" s="87"/>
      <c r="K164" s="87"/>
      <c r="L164" s="87"/>
      <c r="M164" s="87"/>
      <c r="N164" s="193" t="s">
        <v>2227</v>
      </c>
      <c r="O164" s="194"/>
      <c r="P164" s="34"/>
      <c r="Q164"/>
    </row>
    <row r="165" spans="1:17" ht="12.75">
      <c r="A165" s="42" t="s">
        <v>379</v>
      </c>
      <c r="B165" s="47"/>
      <c r="C165" s="48" t="s">
        <v>382</v>
      </c>
      <c r="D165" s="89" t="s">
        <v>1268</v>
      </c>
      <c r="E165" s="90" t="s">
        <v>1085</v>
      </c>
      <c r="F165" s="90" t="s">
        <v>1101</v>
      </c>
      <c r="G165" s="90" t="s">
        <v>1341</v>
      </c>
      <c r="H165" s="90" t="s">
        <v>2003</v>
      </c>
      <c r="I165" s="90"/>
      <c r="J165" s="90"/>
      <c r="K165" s="90"/>
      <c r="L165" s="90"/>
      <c r="M165" s="90"/>
      <c r="N165" s="195"/>
      <c r="O165" s="196"/>
      <c r="P165" s="34"/>
      <c r="Q165"/>
    </row>
    <row r="166" spans="1:17" ht="12.75">
      <c r="A166" s="45"/>
      <c r="B166" s="51">
        <v>98</v>
      </c>
      <c r="C166" s="46" t="s">
        <v>908</v>
      </c>
      <c r="D166" s="86" t="s">
        <v>1080</v>
      </c>
      <c r="E166" s="87" t="s">
        <v>1121</v>
      </c>
      <c r="F166" s="87" t="s">
        <v>1122</v>
      </c>
      <c r="G166" s="87" t="s">
        <v>1123</v>
      </c>
      <c r="H166" s="87" t="s">
        <v>2228</v>
      </c>
      <c r="I166" s="87"/>
      <c r="J166" s="87"/>
      <c r="K166" s="87"/>
      <c r="L166" s="87"/>
      <c r="M166" s="87"/>
      <c r="N166" s="193" t="s">
        <v>1844</v>
      </c>
      <c r="O166" s="194"/>
      <c r="P166" s="34"/>
      <c r="Q166"/>
    </row>
    <row r="167" spans="1:17" ht="12.75">
      <c r="A167" s="42" t="s">
        <v>359</v>
      </c>
      <c r="B167" s="47"/>
      <c r="C167" s="48" t="s">
        <v>682</v>
      </c>
      <c r="D167" s="89" t="s">
        <v>1212</v>
      </c>
      <c r="E167" s="90" t="s">
        <v>1656</v>
      </c>
      <c r="F167" s="90" t="s">
        <v>1248</v>
      </c>
      <c r="G167" s="90" t="s">
        <v>1343</v>
      </c>
      <c r="H167" s="90" t="s">
        <v>2229</v>
      </c>
      <c r="I167" s="90"/>
      <c r="J167" s="90"/>
      <c r="K167" s="90"/>
      <c r="L167" s="90"/>
      <c r="M167" s="90"/>
      <c r="N167" s="195"/>
      <c r="O167" s="196"/>
      <c r="P167" s="34"/>
      <c r="Q167"/>
    </row>
    <row r="168" spans="1:17" ht="12.75">
      <c r="A168" s="45"/>
      <c r="B168" s="51">
        <v>83</v>
      </c>
      <c r="C168" s="46" t="s">
        <v>975</v>
      </c>
      <c r="D168" s="86" t="s">
        <v>1570</v>
      </c>
      <c r="E168" s="87" t="s">
        <v>1583</v>
      </c>
      <c r="F168" s="87" t="s">
        <v>1584</v>
      </c>
      <c r="G168" s="87" t="s">
        <v>1585</v>
      </c>
      <c r="H168" s="87" t="s">
        <v>2230</v>
      </c>
      <c r="I168" s="87"/>
      <c r="J168" s="87"/>
      <c r="K168" s="87"/>
      <c r="L168" s="87"/>
      <c r="M168" s="87"/>
      <c r="N168" s="193" t="s">
        <v>2231</v>
      </c>
      <c r="O168" s="194"/>
      <c r="P168" s="34"/>
      <c r="Q168"/>
    </row>
    <row r="169" spans="1:17" ht="12.75">
      <c r="A169" s="42" t="s">
        <v>413</v>
      </c>
      <c r="B169" s="47"/>
      <c r="C169" s="48" t="s">
        <v>542</v>
      </c>
      <c r="D169" s="89" t="s">
        <v>1719</v>
      </c>
      <c r="E169" s="90" t="s">
        <v>1720</v>
      </c>
      <c r="F169" s="90" t="s">
        <v>1721</v>
      </c>
      <c r="G169" s="90" t="s">
        <v>1536</v>
      </c>
      <c r="H169" s="90" t="s">
        <v>1711</v>
      </c>
      <c r="I169" s="90"/>
      <c r="J169" s="90"/>
      <c r="K169" s="90"/>
      <c r="L169" s="90"/>
      <c r="M169" s="90"/>
      <c r="N169" s="195"/>
      <c r="O169" s="196"/>
      <c r="P169" s="34"/>
      <c r="Q169"/>
    </row>
    <row r="170" spans="1:17" ht="12.75">
      <c r="A170" s="45"/>
      <c r="B170" s="51">
        <v>23</v>
      </c>
      <c r="C170" s="46" t="s">
        <v>917</v>
      </c>
      <c r="D170" s="86" t="s">
        <v>1738</v>
      </c>
      <c r="E170" s="87" t="s">
        <v>1739</v>
      </c>
      <c r="F170" s="87" t="s">
        <v>1819</v>
      </c>
      <c r="G170" s="87" t="s">
        <v>1820</v>
      </c>
      <c r="H170" s="87" t="s">
        <v>2013</v>
      </c>
      <c r="I170" s="87"/>
      <c r="J170" s="87"/>
      <c r="K170" s="87"/>
      <c r="L170" s="87"/>
      <c r="M170" s="87"/>
      <c r="N170" s="193" t="s">
        <v>2232</v>
      </c>
      <c r="O170" s="194"/>
      <c r="P170" s="34"/>
      <c r="Q170"/>
    </row>
    <row r="171" spans="1:17" ht="12.75">
      <c r="A171" s="42" t="s">
        <v>359</v>
      </c>
      <c r="B171" s="47"/>
      <c r="C171" s="48" t="s">
        <v>700</v>
      </c>
      <c r="D171" s="89" t="s">
        <v>1111</v>
      </c>
      <c r="E171" s="90" t="s">
        <v>1740</v>
      </c>
      <c r="F171" s="90" t="s">
        <v>1822</v>
      </c>
      <c r="G171" s="90" t="s">
        <v>1823</v>
      </c>
      <c r="H171" s="90" t="s">
        <v>2233</v>
      </c>
      <c r="I171" s="90"/>
      <c r="J171" s="90"/>
      <c r="K171" s="90"/>
      <c r="L171" s="90"/>
      <c r="M171" s="90"/>
      <c r="N171" s="195"/>
      <c r="O171" s="196"/>
      <c r="P171" s="34"/>
      <c r="Q171"/>
    </row>
    <row r="172" spans="1:17" ht="12.75">
      <c r="A172" s="45"/>
      <c r="B172" s="51">
        <v>46</v>
      </c>
      <c r="C172" s="46" t="s">
        <v>940</v>
      </c>
      <c r="D172" s="86" t="s">
        <v>1743</v>
      </c>
      <c r="E172" s="87" t="s">
        <v>1744</v>
      </c>
      <c r="F172" s="87" t="s">
        <v>1833</v>
      </c>
      <c r="G172" s="87" t="s">
        <v>1834</v>
      </c>
      <c r="H172" s="87" t="s">
        <v>2116</v>
      </c>
      <c r="I172" s="87"/>
      <c r="J172" s="87"/>
      <c r="K172" s="87"/>
      <c r="L172" s="87"/>
      <c r="M172" s="87"/>
      <c r="N172" s="193" t="s">
        <v>2234</v>
      </c>
      <c r="O172" s="194"/>
      <c r="P172" s="34"/>
      <c r="Q172"/>
    </row>
    <row r="173" spans="1:17" ht="12.75">
      <c r="A173" s="42" t="s">
        <v>379</v>
      </c>
      <c r="B173" s="47"/>
      <c r="C173" s="48" t="s">
        <v>542</v>
      </c>
      <c r="D173" s="89" t="s">
        <v>1745</v>
      </c>
      <c r="E173" s="90" t="s">
        <v>1836</v>
      </c>
      <c r="F173" s="90" t="s">
        <v>1837</v>
      </c>
      <c r="G173" s="90" t="s">
        <v>1837</v>
      </c>
      <c r="H173" s="90" t="s">
        <v>2235</v>
      </c>
      <c r="I173" s="90"/>
      <c r="J173" s="90"/>
      <c r="K173" s="90"/>
      <c r="L173" s="90"/>
      <c r="M173" s="90"/>
      <c r="N173" s="195"/>
      <c r="O173" s="196"/>
      <c r="P173" s="34"/>
      <c r="Q173"/>
    </row>
    <row r="174" spans="1:17" ht="12.75">
      <c r="A174" s="45"/>
      <c r="B174" s="51">
        <v>41</v>
      </c>
      <c r="C174" s="46" t="s">
        <v>935</v>
      </c>
      <c r="D174" s="86" t="s">
        <v>1228</v>
      </c>
      <c r="E174" s="87" t="s">
        <v>1229</v>
      </c>
      <c r="F174" s="87" t="s">
        <v>1230</v>
      </c>
      <c r="G174" s="87" t="s">
        <v>1231</v>
      </c>
      <c r="H174" s="87"/>
      <c r="I174" s="87"/>
      <c r="J174" s="87"/>
      <c r="K174" s="87"/>
      <c r="L174" s="87"/>
      <c r="M174" s="87"/>
      <c r="N174" s="193" t="s">
        <v>1844</v>
      </c>
      <c r="O174" s="194"/>
      <c r="P174" s="34"/>
      <c r="Q174"/>
    </row>
    <row r="175" spans="1:17" ht="12.75">
      <c r="A175" s="42" t="s">
        <v>359</v>
      </c>
      <c r="B175" s="47"/>
      <c r="C175" s="48" t="s">
        <v>691</v>
      </c>
      <c r="D175" s="89" t="s">
        <v>1664</v>
      </c>
      <c r="E175" s="90" t="s">
        <v>1665</v>
      </c>
      <c r="F175" s="90" t="s">
        <v>1291</v>
      </c>
      <c r="G175" s="90" t="s">
        <v>1454</v>
      </c>
      <c r="H175" s="90"/>
      <c r="I175" s="90"/>
      <c r="J175" s="90"/>
      <c r="K175" s="90"/>
      <c r="L175" s="90"/>
      <c r="M175" s="90"/>
      <c r="N175" s="195"/>
      <c r="O175" s="196"/>
      <c r="P175" s="34"/>
      <c r="Q175"/>
    </row>
    <row r="176" spans="1:17" ht="12.75">
      <c r="A176" s="45"/>
      <c r="B176" s="51">
        <v>65</v>
      </c>
      <c r="C176" s="46" t="s">
        <v>958</v>
      </c>
      <c r="D176" s="86" t="s">
        <v>1147</v>
      </c>
      <c r="E176" s="87" t="s">
        <v>1415</v>
      </c>
      <c r="F176" s="87" t="s">
        <v>1401</v>
      </c>
      <c r="G176" s="87" t="s">
        <v>1416</v>
      </c>
      <c r="H176" s="87"/>
      <c r="I176" s="87"/>
      <c r="J176" s="87"/>
      <c r="K176" s="87"/>
      <c r="L176" s="87"/>
      <c r="M176" s="87"/>
      <c r="N176" s="193" t="s">
        <v>1844</v>
      </c>
      <c r="O176" s="194"/>
      <c r="P176" s="34"/>
      <c r="Q176"/>
    </row>
    <row r="177" spans="1:17" ht="12.75">
      <c r="A177" s="42" t="s">
        <v>379</v>
      </c>
      <c r="B177" s="47"/>
      <c r="C177" s="48" t="s">
        <v>409</v>
      </c>
      <c r="D177" s="89" t="s">
        <v>1690</v>
      </c>
      <c r="E177" s="90" t="s">
        <v>1481</v>
      </c>
      <c r="F177" s="90" t="s">
        <v>1674</v>
      </c>
      <c r="G177" s="90" t="s">
        <v>1483</v>
      </c>
      <c r="H177" s="90"/>
      <c r="I177" s="90"/>
      <c r="J177" s="90"/>
      <c r="K177" s="90"/>
      <c r="L177" s="90"/>
      <c r="M177" s="90"/>
      <c r="N177" s="195"/>
      <c r="O177" s="196"/>
      <c r="P177" s="34"/>
      <c r="Q177"/>
    </row>
    <row r="178" spans="1:17" ht="12.75">
      <c r="A178" s="45"/>
      <c r="B178" s="51">
        <v>74</v>
      </c>
      <c r="C178" s="46" t="s">
        <v>967</v>
      </c>
      <c r="D178" s="86" t="s">
        <v>1442</v>
      </c>
      <c r="E178" s="87" t="s">
        <v>1443</v>
      </c>
      <c r="F178" s="87" t="s">
        <v>1444</v>
      </c>
      <c r="G178" s="87" t="s">
        <v>1445</v>
      </c>
      <c r="H178" s="87"/>
      <c r="I178" s="87"/>
      <c r="J178" s="87"/>
      <c r="K178" s="87"/>
      <c r="L178" s="87"/>
      <c r="M178" s="87"/>
      <c r="N178" s="193" t="s">
        <v>1933</v>
      </c>
      <c r="O178" s="194"/>
      <c r="P178" s="34"/>
      <c r="Q178"/>
    </row>
    <row r="179" spans="1:17" ht="12.75">
      <c r="A179" s="42" t="s">
        <v>415</v>
      </c>
      <c r="B179" s="47"/>
      <c r="C179" s="48" t="s">
        <v>565</v>
      </c>
      <c r="D179" s="89" t="s">
        <v>1699</v>
      </c>
      <c r="E179" s="90" t="s">
        <v>1490</v>
      </c>
      <c r="F179" s="90" t="s">
        <v>1700</v>
      </c>
      <c r="G179" s="90" t="s">
        <v>1509</v>
      </c>
      <c r="H179" s="90"/>
      <c r="I179" s="90"/>
      <c r="J179" s="90"/>
      <c r="K179" s="90"/>
      <c r="L179" s="90"/>
      <c r="M179" s="90"/>
      <c r="N179" s="195"/>
      <c r="O179" s="196"/>
      <c r="P179" s="34"/>
      <c r="Q179"/>
    </row>
    <row r="180" spans="1:17" ht="12.75">
      <c r="A180" s="45"/>
      <c r="B180" s="51">
        <v>90</v>
      </c>
      <c r="C180" s="46" t="s">
        <v>981</v>
      </c>
      <c r="D180" s="86" t="s">
        <v>1558</v>
      </c>
      <c r="E180" s="87" t="s">
        <v>1559</v>
      </c>
      <c r="F180" s="87" t="s">
        <v>1560</v>
      </c>
      <c r="G180" s="87" t="s">
        <v>1561</v>
      </c>
      <c r="H180" s="87"/>
      <c r="I180" s="87"/>
      <c r="J180" s="87"/>
      <c r="K180" s="87"/>
      <c r="L180" s="87"/>
      <c r="M180" s="87"/>
      <c r="N180" s="193" t="s">
        <v>1844</v>
      </c>
      <c r="O180" s="194"/>
      <c r="P180" s="34"/>
      <c r="Q180"/>
    </row>
    <row r="181" spans="1:17" ht="12.75">
      <c r="A181" s="42" t="s">
        <v>594</v>
      </c>
      <c r="B181" s="47"/>
      <c r="C181" s="48" t="s">
        <v>779</v>
      </c>
      <c r="D181" s="89" t="s">
        <v>1713</v>
      </c>
      <c r="E181" s="90" t="s">
        <v>1714</v>
      </c>
      <c r="F181" s="90" t="s">
        <v>1715</v>
      </c>
      <c r="G181" s="90" t="s">
        <v>1564</v>
      </c>
      <c r="H181" s="90"/>
      <c r="I181" s="90"/>
      <c r="J181" s="90"/>
      <c r="K181" s="90"/>
      <c r="L181" s="90"/>
      <c r="M181" s="90"/>
      <c r="N181" s="195"/>
      <c r="O181" s="196"/>
      <c r="P181" s="34"/>
      <c r="Q181"/>
    </row>
    <row r="182" spans="1:17" ht="12.75">
      <c r="A182" s="45"/>
      <c r="B182" s="51">
        <v>93</v>
      </c>
      <c r="C182" s="46" t="s">
        <v>984</v>
      </c>
      <c r="D182" s="86" t="s">
        <v>1628</v>
      </c>
      <c r="E182" s="87" t="s">
        <v>1629</v>
      </c>
      <c r="F182" s="87" t="s">
        <v>1630</v>
      </c>
      <c r="G182" s="87" t="s">
        <v>1570</v>
      </c>
      <c r="H182" s="87"/>
      <c r="I182" s="87"/>
      <c r="J182" s="87"/>
      <c r="K182" s="87"/>
      <c r="L182" s="87"/>
      <c r="M182" s="87"/>
      <c r="N182" s="193" t="s">
        <v>2236</v>
      </c>
      <c r="O182" s="194"/>
      <c r="P182" s="34"/>
      <c r="Q182"/>
    </row>
    <row r="183" spans="1:17" ht="12.75">
      <c r="A183" s="42" t="s">
        <v>594</v>
      </c>
      <c r="B183" s="47"/>
      <c r="C183" s="48" t="s">
        <v>779</v>
      </c>
      <c r="D183" s="89" t="s">
        <v>1509</v>
      </c>
      <c r="E183" s="90" t="s">
        <v>1731</v>
      </c>
      <c r="F183" s="90" t="s">
        <v>1611</v>
      </c>
      <c r="G183" s="90" t="s">
        <v>1572</v>
      </c>
      <c r="H183" s="90"/>
      <c r="I183" s="90"/>
      <c r="J183" s="90"/>
      <c r="K183" s="90"/>
      <c r="L183" s="90"/>
      <c r="M183" s="90"/>
      <c r="N183" s="195"/>
      <c r="O183" s="196"/>
      <c r="P183" s="34"/>
      <c r="Q183"/>
    </row>
    <row r="184" spans="1:17" ht="12.75">
      <c r="A184" s="45"/>
      <c r="B184" s="51">
        <v>71</v>
      </c>
      <c r="C184" s="46" t="s">
        <v>964</v>
      </c>
      <c r="D184" s="86" t="s">
        <v>1647</v>
      </c>
      <c r="E184" s="87" t="s">
        <v>1741</v>
      </c>
      <c r="F184" s="87" t="s">
        <v>1826</v>
      </c>
      <c r="G184" s="87" t="s">
        <v>1827</v>
      </c>
      <c r="H184" s="87"/>
      <c r="I184" s="87"/>
      <c r="J184" s="87"/>
      <c r="K184" s="87"/>
      <c r="L184" s="87"/>
      <c r="M184" s="87"/>
      <c r="N184" s="193" t="s">
        <v>1844</v>
      </c>
      <c r="O184" s="194"/>
      <c r="P184" s="34"/>
      <c r="Q184"/>
    </row>
    <row r="185" spans="1:17" ht="12.75">
      <c r="A185" s="42" t="s">
        <v>415</v>
      </c>
      <c r="B185" s="47"/>
      <c r="C185" s="48" t="s">
        <v>752</v>
      </c>
      <c r="D185" s="89" t="s">
        <v>1490</v>
      </c>
      <c r="E185" s="90" t="s">
        <v>1742</v>
      </c>
      <c r="F185" s="90" t="s">
        <v>1829</v>
      </c>
      <c r="G185" s="90" t="s">
        <v>1830</v>
      </c>
      <c r="H185" s="90"/>
      <c r="I185" s="90"/>
      <c r="J185" s="90"/>
      <c r="K185" s="90"/>
      <c r="L185" s="90"/>
      <c r="M185" s="90"/>
      <c r="N185" s="195"/>
      <c r="O185" s="196"/>
      <c r="P185" s="34"/>
      <c r="Q185"/>
    </row>
    <row r="186" spans="1:17" ht="12.75">
      <c r="A186" s="45"/>
      <c r="B186" s="51">
        <v>49</v>
      </c>
      <c r="C186" s="46" t="s">
        <v>942</v>
      </c>
      <c r="D186" s="86" t="s">
        <v>1323</v>
      </c>
      <c r="E186" s="87" t="s">
        <v>1089</v>
      </c>
      <c r="F186" s="87" t="s">
        <v>1734</v>
      </c>
      <c r="G186" s="87"/>
      <c r="H186" s="87"/>
      <c r="I186" s="87"/>
      <c r="J186" s="87"/>
      <c r="K186" s="87"/>
      <c r="L186" s="87"/>
      <c r="M186" s="87"/>
      <c r="N186" s="193" t="s">
        <v>1933</v>
      </c>
      <c r="O186" s="194"/>
      <c r="P186" s="34"/>
      <c r="Q186"/>
    </row>
    <row r="187" spans="1:17" ht="12.75">
      <c r="A187" s="42" t="s">
        <v>359</v>
      </c>
      <c r="B187" s="47"/>
      <c r="C187" s="48" t="s">
        <v>691</v>
      </c>
      <c r="D187" s="89" t="s">
        <v>1735</v>
      </c>
      <c r="E187" s="90" t="s">
        <v>1736</v>
      </c>
      <c r="F187" s="90" t="s">
        <v>1737</v>
      </c>
      <c r="G187" s="90"/>
      <c r="H187" s="90"/>
      <c r="I187" s="90"/>
      <c r="J187" s="90"/>
      <c r="K187" s="90"/>
      <c r="L187" s="90"/>
      <c r="M187" s="90"/>
      <c r="N187" s="195"/>
      <c r="O187" s="196"/>
      <c r="P187" s="34"/>
      <c r="Q187"/>
    </row>
  </sheetData>
  <sheetProtection/>
  <mergeCells count="4">
    <mergeCell ref="D6:M6"/>
    <mergeCell ref="A2:O2"/>
    <mergeCell ref="A3:O3"/>
    <mergeCell ref="A4:O4"/>
  </mergeCells>
  <printOptions horizontalCentered="1"/>
  <pageMargins left="0" right="0" top="0" bottom="0" header="0" footer="0"/>
  <pageSetup horizontalDpi="360" verticalDpi="360" orientation="landscape" paperSize="9" r:id="rId1"/>
  <rowBreaks count="4" manualBreakCount="4">
    <brk id="45" max="14" man="1"/>
    <brk id="89" max="14" man="1"/>
    <brk id="133" max="14" man="1"/>
    <brk id="17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4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15" customWidth="1"/>
    <col min="2" max="2" width="4.421875" style="159" customWidth="1"/>
    <col min="3" max="3" width="6.421875" style="1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16" customWidth="1"/>
    <col min="9" max="9" width="9.57421875" style="15" customWidth="1"/>
  </cols>
  <sheetData>
    <row r="1" spans="1:9" ht="6.75" customHeight="1">
      <c r="A1" s="175"/>
      <c r="B1" s="176"/>
      <c r="C1" s="155"/>
      <c r="D1" s="30"/>
      <c r="E1" s="30"/>
      <c r="F1" s="108"/>
      <c r="G1" s="30"/>
      <c r="H1" s="177"/>
      <c r="I1" s="175"/>
    </row>
    <row r="2" spans="1:9" ht="15">
      <c r="A2" s="283" t="str">
        <f>Startlist!A1</f>
        <v>19. Lõuna-Eesti Ralli 2021</v>
      </c>
      <c r="B2" s="285"/>
      <c r="C2" s="285"/>
      <c r="D2" s="285"/>
      <c r="E2" s="285"/>
      <c r="F2" s="285"/>
      <c r="G2" s="285"/>
      <c r="H2" s="285"/>
      <c r="I2" s="285"/>
    </row>
    <row r="3" spans="1:9" ht="15">
      <c r="A3" s="283" t="str">
        <f>Startlist!A2</f>
        <v>28.-29.august 2021</v>
      </c>
      <c r="B3" s="285"/>
      <c r="C3" s="285"/>
      <c r="D3" s="285"/>
      <c r="E3" s="285"/>
      <c r="F3" s="285"/>
      <c r="G3" s="285"/>
      <c r="H3" s="285"/>
      <c r="I3" s="285"/>
    </row>
    <row r="4" spans="1:9" ht="15">
      <c r="A4" s="283" t="str">
        <f>Startlist!A3</f>
        <v>Võru</v>
      </c>
      <c r="B4" s="283"/>
      <c r="C4" s="283"/>
      <c r="D4" s="283"/>
      <c r="E4" s="283"/>
      <c r="F4" s="283"/>
      <c r="G4" s="283"/>
      <c r="H4" s="283"/>
      <c r="I4" s="283"/>
    </row>
    <row r="5" spans="1:10" ht="18.75">
      <c r="A5" s="179" t="s">
        <v>272</v>
      </c>
      <c r="B5" s="176"/>
      <c r="C5" s="155"/>
      <c r="D5" s="180"/>
      <c r="E5" s="180"/>
      <c r="F5" s="162"/>
      <c r="G5" s="180"/>
      <c r="H5" s="178"/>
      <c r="I5" s="175"/>
      <c r="J5" s="70"/>
    </row>
    <row r="6" spans="1:10" ht="15.75" customHeight="1">
      <c r="A6" s="179"/>
      <c r="B6" s="181"/>
      <c r="C6" s="120"/>
      <c r="D6" s="182"/>
      <c r="E6" s="182"/>
      <c r="F6" s="163"/>
      <c r="G6" s="182"/>
      <c r="H6" s="183"/>
      <c r="I6" s="184" t="s">
        <v>171</v>
      </c>
      <c r="J6" s="70"/>
    </row>
    <row r="7" spans="1:10" ht="12.75">
      <c r="A7" s="102"/>
      <c r="B7" s="160"/>
      <c r="C7" s="103"/>
      <c r="D7" s="104"/>
      <c r="E7" s="104"/>
      <c r="F7" s="105"/>
      <c r="G7" s="104"/>
      <c r="H7" s="106"/>
      <c r="I7" s="107"/>
      <c r="J7" s="70"/>
    </row>
    <row r="8" spans="1:10" s="2" customFormat="1" ht="15" customHeight="1">
      <c r="A8" s="130" t="s">
        <v>315</v>
      </c>
      <c r="B8" s="130" t="s">
        <v>172</v>
      </c>
      <c r="C8" s="131" t="s">
        <v>334</v>
      </c>
      <c r="D8" s="132" t="s">
        <v>269</v>
      </c>
      <c r="E8" s="132" t="s">
        <v>641</v>
      </c>
      <c r="F8" s="131" t="s">
        <v>308</v>
      </c>
      <c r="G8" s="132" t="s">
        <v>311</v>
      </c>
      <c r="H8" s="133" t="s">
        <v>270</v>
      </c>
      <c r="I8" s="130" t="s">
        <v>2288</v>
      </c>
      <c r="J8" s="71"/>
    </row>
    <row r="9" spans="1:10" ht="15" customHeight="1">
      <c r="A9" s="134" t="s">
        <v>316</v>
      </c>
      <c r="B9" s="130" t="s">
        <v>173</v>
      </c>
      <c r="C9" s="135" t="s">
        <v>335</v>
      </c>
      <c r="D9" s="136" t="s">
        <v>656</v>
      </c>
      <c r="E9" s="136" t="s">
        <v>657</v>
      </c>
      <c r="F9" s="135" t="s">
        <v>658</v>
      </c>
      <c r="G9" s="136" t="s">
        <v>309</v>
      </c>
      <c r="H9" s="137" t="s">
        <v>659</v>
      </c>
      <c r="I9" s="134" t="s">
        <v>2293</v>
      </c>
      <c r="J9" s="70"/>
    </row>
    <row r="10" spans="1:10" ht="15" customHeight="1">
      <c r="A10" s="134" t="s">
        <v>317</v>
      </c>
      <c r="B10" s="134" t="s">
        <v>174</v>
      </c>
      <c r="C10" s="135" t="s">
        <v>335</v>
      </c>
      <c r="D10" s="136" t="s">
        <v>683</v>
      </c>
      <c r="E10" s="136" t="s">
        <v>684</v>
      </c>
      <c r="F10" s="135" t="s">
        <v>308</v>
      </c>
      <c r="G10" s="136" t="s">
        <v>685</v>
      </c>
      <c r="H10" s="137" t="s">
        <v>686</v>
      </c>
      <c r="I10" s="134" t="s">
        <v>2298</v>
      </c>
      <c r="J10" s="70"/>
    </row>
    <row r="11" spans="1:10" ht="15" customHeight="1">
      <c r="A11" s="134" t="s">
        <v>318</v>
      </c>
      <c r="B11" s="134" t="s">
        <v>175</v>
      </c>
      <c r="C11" s="135" t="s">
        <v>335</v>
      </c>
      <c r="D11" s="136" t="s">
        <v>314</v>
      </c>
      <c r="E11" s="136" t="s">
        <v>661</v>
      </c>
      <c r="F11" s="135" t="s">
        <v>308</v>
      </c>
      <c r="G11" s="136" t="s">
        <v>311</v>
      </c>
      <c r="H11" s="137" t="s">
        <v>662</v>
      </c>
      <c r="I11" s="134" t="s">
        <v>2303</v>
      </c>
      <c r="J11" s="70"/>
    </row>
    <row r="12" spans="1:10" ht="15" customHeight="1">
      <c r="A12" s="134" t="s">
        <v>319</v>
      </c>
      <c r="B12" s="134" t="s">
        <v>176</v>
      </c>
      <c r="C12" s="135" t="s">
        <v>359</v>
      </c>
      <c r="D12" s="136" t="s">
        <v>673</v>
      </c>
      <c r="E12" s="136" t="s">
        <v>674</v>
      </c>
      <c r="F12" s="135" t="s">
        <v>308</v>
      </c>
      <c r="G12" s="136" t="s">
        <v>369</v>
      </c>
      <c r="H12" s="137" t="s">
        <v>367</v>
      </c>
      <c r="I12" s="134" t="s">
        <v>2309</v>
      </c>
      <c r="J12" s="70"/>
    </row>
    <row r="13" spans="1:10" ht="15" customHeight="1">
      <c r="A13" s="134" t="s">
        <v>320</v>
      </c>
      <c r="B13" s="134" t="s">
        <v>177</v>
      </c>
      <c r="C13" s="135" t="s">
        <v>359</v>
      </c>
      <c r="D13" s="136" t="s">
        <v>360</v>
      </c>
      <c r="E13" s="136" t="s">
        <v>361</v>
      </c>
      <c r="F13" s="135" t="s">
        <v>308</v>
      </c>
      <c r="G13" s="136" t="s">
        <v>362</v>
      </c>
      <c r="H13" s="137" t="s">
        <v>363</v>
      </c>
      <c r="I13" s="134" t="s">
        <v>2317</v>
      </c>
      <c r="J13" s="70"/>
    </row>
    <row r="14" spans="1:10" ht="15" customHeight="1">
      <c r="A14" s="134" t="s">
        <v>321</v>
      </c>
      <c r="B14" s="134" t="s">
        <v>178</v>
      </c>
      <c r="C14" s="135" t="s">
        <v>359</v>
      </c>
      <c r="D14" s="136" t="s">
        <v>374</v>
      </c>
      <c r="E14" s="136" t="s">
        <v>642</v>
      </c>
      <c r="F14" s="135" t="s">
        <v>308</v>
      </c>
      <c r="G14" s="136" t="s">
        <v>362</v>
      </c>
      <c r="H14" s="137" t="s">
        <v>367</v>
      </c>
      <c r="I14" s="134" t="s">
        <v>2322</v>
      </c>
      <c r="J14" s="70"/>
    </row>
    <row r="15" spans="1:10" ht="15" customHeight="1">
      <c r="A15" s="134" t="s">
        <v>322</v>
      </c>
      <c r="B15" s="134" t="s">
        <v>179</v>
      </c>
      <c r="C15" s="135" t="s">
        <v>335</v>
      </c>
      <c r="D15" s="136" t="s">
        <v>340</v>
      </c>
      <c r="E15" s="136" t="s">
        <v>478</v>
      </c>
      <c r="F15" s="135" t="s">
        <v>479</v>
      </c>
      <c r="G15" s="136" t="s">
        <v>341</v>
      </c>
      <c r="H15" s="137" t="s">
        <v>495</v>
      </c>
      <c r="I15" s="134" t="s">
        <v>2329</v>
      </c>
      <c r="J15" s="70"/>
    </row>
    <row r="16" spans="1:10" ht="15" customHeight="1">
      <c r="A16" s="134" t="s">
        <v>323</v>
      </c>
      <c r="B16" s="134" t="s">
        <v>180</v>
      </c>
      <c r="C16" s="135" t="s">
        <v>359</v>
      </c>
      <c r="D16" s="136" t="s">
        <v>376</v>
      </c>
      <c r="E16" s="136" t="s">
        <v>377</v>
      </c>
      <c r="F16" s="135" t="s">
        <v>308</v>
      </c>
      <c r="G16" s="136" t="s">
        <v>369</v>
      </c>
      <c r="H16" s="137" t="s">
        <v>367</v>
      </c>
      <c r="I16" s="134" t="s">
        <v>2334</v>
      </c>
      <c r="J16" s="70"/>
    </row>
    <row r="17" spans="1:10" ht="15" customHeight="1">
      <c r="A17" s="134" t="s">
        <v>324</v>
      </c>
      <c r="B17" s="134" t="s">
        <v>181</v>
      </c>
      <c r="C17" s="135" t="s">
        <v>359</v>
      </c>
      <c r="D17" s="136" t="s">
        <v>680</v>
      </c>
      <c r="E17" s="136" t="s">
        <v>681</v>
      </c>
      <c r="F17" s="135" t="s">
        <v>308</v>
      </c>
      <c r="G17" s="136" t="s">
        <v>309</v>
      </c>
      <c r="H17" s="137" t="s">
        <v>682</v>
      </c>
      <c r="I17" s="134" t="s">
        <v>2341</v>
      </c>
      <c r="J17" s="70"/>
    </row>
    <row r="18" spans="1:10" ht="15" customHeight="1">
      <c r="A18" s="138"/>
      <c r="B18" s="138"/>
      <c r="C18" s="153"/>
      <c r="D18" s="154"/>
      <c r="E18" s="154"/>
      <c r="F18" s="127"/>
      <c r="G18" s="128"/>
      <c r="H18" s="139"/>
      <c r="I18" s="138"/>
      <c r="J18" s="70"/>
    </row>
    <row r="19" spans="1:10" ht="15" customHeight="1">
      <c r="A19" s="138"/>
      <c r="B19" s="138"/>
      <c r="C19" s="127"/>
      <c r="D19" s="128"/>
      <c r="E19" s="128"/>
      <c r="F19" s="127"/>
      <c r="G19" s="128"/>
      <c r="H19" s="139"/>
      <c r="I19" s="165" t="s">
        <v>182</v>
      </c>
      <c r="J19" s="70"/>
    </row>
    <row r="20" spans="1:10" s="2" customFormat="1" ht="15" customHeight="1">
      <c r="A20" s="140" t="s">
        <v>315</v>
      </c>
      <c r="B20" s="140" t="s">
        <v>172</v>
      </c>
      <c r="C20" s="141" t="s">
        <v>334</v>
      </c>
      <c r="D20" s="142" t="s">
        <v>269</v>
      </c>
      <c r="E20" s="142" t="s">
        <v>641</v>
      </c>
      <c r="F20" s="141" t="s">
        <v>308</v>
      </c>
      <c r="G20" s="142" t="s">
        <v>311</v>
      </c>
      <c r="H20" s="143" t="s">
        <v>270</v>
      </c>
      <c r="I20" s="140" t="s">
        <v>2288</v>
      </c>
      <c r="J20" s="71"/>
    </row>
    <row r="21" spans="1:10" s="17" customFormat="1" ht="15" customHeight="1">
      <c r="A21" s="144" t="s">
        <v>316</v>
      </c>
      <c r="B21" s="144" t="s">
        <v>183</v>
      </c>
      <c r="C21" s="145" t="s">
        <v>334</v>
      </c>
      <c r="D21" s="146" t="s">
        <v>345</v>
      </c>
      <c r="E21" s="146" t="s">
        <v>346</v>
      </c>
      <c r="F21" s="145" t="s">
        <v>338</v>
      </c>
      <c r="G21" s="146" t="s">
        <v>336</v>
      </c>
      <c r="H21" s="147" t="s">
        <v>347</v>
      </c>
      <c r="I21" s="144" t="s">
        <v>2347</v>
      </c>
      <c r="J21" s="72"/>
    </row>
    <row r="22" spans="1:10" s="17" customFormat="1" ht="15" customHeight="1">
      <c r="A22" s="144" t="s">
        <v>317</v>
      </c>
      <c r="B22" s="144" t="s">
        <v>184</v>
      </c>
      <c r="C22" s="145" t="s">
        <v>334</v>
      </c>
      <c r="D22" s="146" t="s">
        <v>724</v>
      </c>
      <c r="E22" s="146" t="s">
        <v>725</v>
      </c>
      <c r="F22" s="145" t="s">
        <v>479</v>
      </c>
      <c r="G22" s="146" t="s">
        <v>726</v>
      </c>
      <c r="H22" s="147" t="s">
        <v>347</v>
      </c>
      <c r="I22" s="144" t="s">
        <v>2386</v>
      </c>
      <c r="J22" s="72"/>
    </row>
    <row r="23" spans="1:10" ht="15" customHeight="1">
      <c r="A23" s="138"/>
      <c r="B23" s="138"/>
      <c r="C23" s="127"/>
      <c r="D23" s="128"/>
      <c r="E23" s="128"/>
      <c r="F23" s="127"/>
      <c r="G23" s="128"/>
      <c r="H23" s="139"/>
      <c r="I23" s="138"/>
      <c r="J23" s="70"/>
    </row>
    <row r="24" spans="1:10" ht="15" customHeight="1">
      <c r="A24" s="138"/>
      <c r="B24" s="138"/>
      <c r="C24" s="127"/>
      <c r="D24" s="128"/>
      <c r="E24" s="128"/>
      <c r="F24" s="127"/>
      <c r="G24" s="128"/>
      <c r="H24" s="139"/>
      <c r="I24" s="165" t="s">
        <v>185</v>
      </c>
      <c r="J24" s="70"/>
    </row>
    <row r="25" spans="1:10" s="2" customFormat="1" ht="15" customHeight="1">
      <c r="A25" s="140" t="s">
        <v>315</v>
      </c>
      <c r="B25" s="140" t="s">
        <v>173</v>
      </c>
      <c r="C25" s="141" t="s">
        <v>335</v>
      </c>
      <c r="D25" s="142" t="s">
        <v>656</v>
      </c>
      <c r="E25" s="142" t="s">
        <v>657</v>
      </c>
      <c r="F25" s="141" t="s">
        <v>658</v>
      </c>
      <c r="G25" s="142" t="s">
        <v>309</v>
      </c>
      <c r="H25" s="143" t="s">
        <v>659</v>
      </c>
      <c r="I25" s="140" t="s">
        <v>2292</v>
      </c>
      <c r="J25" s="71"/>
    </row>
    <row r="26" spans="1:10" s="17" customFormat="1" ht="15" customHeight="1">
      <c r="A26" s="144" t="s">
        <v>316</v>
      </c>
      <c r="B26" s="144" t="s">
        <v>174</v>
      </c>
      <c r="C26" s="145" t="s">
        <v>335</v>
      </c>
      <c r="D26" s="146" t="s">
        <v>683</v>
      </c>
      <c r="E26" s="146" t="s">
        <v>684</v>
      </c>
      <c r="F26" s="145" t="s">
        <v>308</v>
      </c>
      <c r="G26" s="146" t="s">
        <v>685</v>
      </c>
      <c r="H26" s="147" t="s">
        <v>686</v>
      </c>
      <c r="I26" s="144" t="s">
        <v>186</v>
      </c>
      <c r="J26" s="72"/>
    </row>
    <row r="27" spans="1:10" s="17" customFormat="1" ht="15" customHeight="1">
      <c r="A27" s="144" t="s">
        <v>317</v>
      </c>
      <c r="B27" s="144" t="s">
        <v>175</v>
      </c>
      <c r="C27" s="145" t="s">
        <v>335</v>
      </c>
      <c r="D27" s="146" t="s">
        <v>314</v>
      </c>
      <c r="E27" s="146" t="s">
        <v>661</v>
      </c>
      <c r="F27" s="145" t="s">
        <v>308</v>
      </c>
      <c r="G27" s="146" t="s">
        <v>311</v>
      </c>
      <c r="H27" s="147" t="s">
        <v>662</v>
      </c>
      <c r="I27" s="144" t="s">
        <v>187</v>
      </c>
      <c r="J27" s="72"/>
    </row>
    <row r="28" spans="1:10" ht="15" customHeight="1">
      <c r="A28" s="148"/>
      <c r="B28" s="138"/>
      <c r="C28" s="153"/>
      <c r="D28" s="148"/>
      <c r="E28" s="148"/>
      <c r="F28" s="148"/>
      <c r="G28" s="148"/>
      <c r="H28" s="139"/>
      <c r="I28" s="138"/>
      <c r="J28" s="70"/>
    </row>
    <row r="29" spans="1:10" ht="15" customHeight="1">
      <c r="A29" s="138"/>
      <c r="B29" s="138"/>
      <c r="C29" s="127"/>
      <c r="D29" s="128"/>
      <c r="E29" s="128"/>
      <c r="F29" s="127"/>
      <c r="G29" s="128"/>
      <c r="H29" s="139"/>
      <c r="I29" s="165" t="s">
        <v>188</v>
      </c>
      <c r="J29" s="70"/>
    </row>
    <row r="30" spans="1:10" s="2" customFormat="1" ht="15" customHeight="1">
      <c r="A30" s="140" t="s">
        <v>315</v>
      </c>
      <c r="B30" s="140" t="s">
        <v>189</v>
      </c>
      <c r="C30" s="141" t="s">
        <v>349</v>
      </c>
      <c r="D30" s="142" t="s">
        <v>310</v>
      </c>
      <c r="E30" s="142" t="s">
        <v>357</v>
      </c>
      <c r="F30" s="141" t="s">
        <v>308</v>
      </c>
      <c r="G30" s="142" t="s">
        <v>311</v>
      </c>
      <c r="H30" s="143" t="s">
        <v>351</v>
      </c>
      <c r="I30" s="140" t="s">
        <v>2373</v>
      </c>
      <c r="J30" s="71"/>
    </row>
    <row r="31" spans="1:10" ht="15" customHeight="1">
      <c r="A31" s="144" t="s">
        <v>316</v>
      </c>
      <c r="B31" s="144" t="s">
        <v>190</v>
      </c>
      <c r="C31" s="145" t="s">
        <v>349</v>
      </c>
      <c r="D31" s="146" t="s">
        <v>350</v>
      </c>
      <c r="E31" s="146" t="s">
        <v>331</v>
      </c>
      <c r="F31" s="145" t="s">
        <v>308</v>
      </c>
      <c r="G31" s="146" t="s">
        <v>332</v>
      </c>
      <c r="H31" s="147" t="s">
        <v>351</v>
      </c>
      <c r="I31" s="144" t="s">
        <v>191</v>
      </c>
      <c r="J31" s="70"/>
    </row>
    <row r="32" spans="1:10" ht="15" customHeight="1">
      <c r="A32" s="144" t="s">
        <v>317</v>
      </c>
      <c r="B32" s="144" t="s">
        <v>192</v>
      </c>
      <c r="C32" s="145" t="s">
        <v>349</v>
      </c>
      <c r="D32" s="146" t="s">
        <v>717</v>
      </c>
      <c r="E32" s="146" t="s">
        <v>718</v>
      </c>
      <c r="F32" s="145" t="s">
        <v>338</v>
      </c>
      <c r="G32" s="146" t="s">
        <v>719</v>
      </c>
      <c r="H32" s="147" t="s">
        <v>720</v>
      </c>
      <c r="I32" s="144" t="s">
        <v>193</v>
      </c>
      <c r="J32" s="70"/>
    </row>
    <row r="33" spans="1:10" ht="15" customHeight="1">
      <c r="A33" s="148"/>
      <c r="B33" s="138"/>
      <c r="C33" s="153"/>
      <c r="D33" s="148"/>
      <c r="E33" s="148"/>
      <c r="F33" s="148"/>
      <c r="G33" s="148"/>
      <c r="H33" s="139"/>
      <c r="I33" s="138"/>
      <c r="J33" s="70"/>
    </row>
    <row r="34" spans="1:10" ht="15" customHeight="1">
      <c r="A34" s="138"/>
      <c r="B34" s="138"/>
      <c r="C34" s="127"/>
      <c r="D34" s="128"/>
      <c r="E34" s="128"/>
      <c r="F34" s="127"/>
      <c r="G34" s="128"/>
      <c r="H34" s="139"/>
      <c r="I34" s="165" t="s">
        <v>194</v>
      </c>
      <c r="J34" s="70"/>
    </row>
    <row r="35" spans="1:10" s="2" customFormat="1" ht="15" customHeight="1">
      <c r="A35" s="140" t="s">
        <v>315</v>
      </c>
      <c r="B35" s="140" t="s">
        <v>176</v>
      </c>
      <c r="C35" s="141" t="s">
        <v>359</v>
      </c>
      <c r="D35" s="142" t="s">
        <v>673</v>
      </c>
      <c r="E35" s="142" t="s">
        <v>674</v>
      </c>
      <c r="F35" s="141" t="s">
        <v>308</v>
      </c>
      <c r="G35" s="142" t="s">
        <v>369</v>
      </c>
      <c r="H35" s="143" t="s">
        <v>367</v>
      </c>
      <c r="I35" s="140" t="s">
        <v>2308</v>
      </c>
      <c r="J35" s="70"/>
    </row>
    <row r="36" spans="1:10" s="17" customFormat="1" ht="15" customHeight="1">
      <c r="A36" s="144" t="s">
        <v>316</v>
      </c>
      <c r="B36" s="144" t="s">
        <v>177</v>
      </c>
      <c r="C36" s="145" t="s">
        <v>359</v>
      </c>
      <c r="D36" s="146" t="s">
        <v>360</v>
      </c>
      <c r="E36" s="146" t="s">
        <v>361</v>
      </c>
      <c r="F36" s="145" t="s">
        <v>308</v>
      </c>
      <c r="G36" s="146" t="s">
        <v>362</v>
      </c>
      <c r="H36" s="147" t="s">
        <v>363</v>
      </c>
      <c r="I36" s="144" t="s">
        <v>195</v>
      </c>
      <c r="J36" s="70"/>
    </row>
    <row r="37" spans="1:10" s="17" customFormat="1" ht="15" customHeight="1">
      <c r="A37" s="144" t="s">
        <v>317</v>
      </c>
      <c r="B37" s="144" t="s">
        <v>178</v>
      </c>
      <c r="C37" s="145" t="s">
        <v>359</v>
      </c>
      <c r="D37" s="146" t="s">
        <v>374</v>
      </c>
      <c r="E37" s="146" t="s">
        <v>642</v>
      </c>
      <c r="F37" s="145" t="s">
        <v>308</v>
      </c>
      <c r="G37" s="146" t="s">
        <v>362</v>
      </c>
      <c r="H37" s="147" t="s">
        <v>367</v>
      </c>
      <c r="I37" s="144" t="s">
        <v>196</v>
      </c>
      <c r="J37" s="70"/>
    </row>
    <row r="38" spans="1:10" ht="15" customHeight="1">
      <c r="A38" s="148"/>
      <c r="B38" s="138"/>
      <c r="C38" s="153"/>
      <c r="D38" s="148"/>
      <c r="E38" s="148"/>
      <c r="F38" s="148"/>
      <c r="G38" s="148"/>
      <c r="H38" s="139"/>
      <c r="I38" s="138"/>
      <c r="J38" s="70"/>
    </row>
    <row r="39" spans="1:10" ht="15" customHeight="1">
      <c r="A39" s="138"/>
      <c r="B39" s="138"/>
      <c r="C39" s="127"/>
      <c r="D39" s="128"/>
      <c r="E39" s="128"/>
      <c r="F39" s="127"/>
      <c r="G39" s="128"/>
      <c r="H39" s="139"/>
      <c r="I39" s="165" t="s">
        <v>197</v>
      </c>
      <c r="J39" s="70"/>
    </row>
    <row r="40" spans="1:10" s="2" customFormat="1" ht="15" customHeight="1">
      <c r="A40" s="140" t="s">
        <v>315</v>
      </c>
      <c r="B40" s="140" t="s">
        <v>198</v>
      </c>
      <c r="C40" s="141" t="s">
        <v>379</v>
      </c>
      <c r="D40" s="142" t="s">
        <v>388</v>
      </c>
      <c r="E40" s="142" t="s">
        <v>389</v>
      </c>
      <c r="F40" s="141" t="s">
        <v>308</v>
      </c>
      <c r="G40" s="142" t="s">
        <v>390</v>
      </c>
      <c r="H40" s="143" t="s">
        <v>382</v>
      </c>
      <c r="I40" s="140" t="s">
        <v>2369</v>
      </c>
      <c r="J40" s="70"/>
    </row>
    <row r="41" spans="1:10" s="17" customFormat="1" ht="15" customHeight="1">
      <c r="A41" s="144" t="s">
        <v>316</v>
      </c>
      <c r="B41" s="144" t="s">
        <v>199</v>
      </c>
      <c r="C41" s="145" t="s">
        <v>379</v>
      </c>
      <c r="D41" s="146" t="s">
        <v>404</v>
      </c>
      <c r="E41" s="146" t="s">
        <v>525</v>
      </c>
      <c r="F41" s="145" t="s">
        <v>308</v>
      </c>
      <c r="G41" s="146" t="s">
        <v>336</v>
      </c>
      <c r="H41" s="147" t="s">
        <v>382</v>
      </c>
      <c r="I41" s="144" t="s">
        <v>200</v>
      </c>
      <c r="J41" s="70"/>
    </row>
    <row r="42" spans="1:10" s="17" customFormat="1" ht="15" customHeight="1">
      <c r="A42" s="144" t="s">
        <v>317</v>
      </c>
      <c r="B42" s="144" t="s">
        <v>201</v>
      </c>
      <c r="C42" s="145" t="s">
        <v>379</v>
      </c>
      <c r="D42" s="146" t="s">
        <v>380</v>
      </c>
      <c r="E42" s="146" t="s">
        <v>643</v>
      </c>
      <c r="F42" s="145" t="s">
        <v>308</v>
      </c>
      <c r="G42" s="146" t="s">
        <v>381</v>
      </c>
      <c r="H42" s="147" t="s">
        <v>382</v>
      </c>
      <c r="I42" s="144" t="s">
        <v>202</v>
      </c>
      <c r="J42" s="70"/>
    </row>
    <row r="43" spans="1:10" ht="15" customHeight="1">
      <c r="A43" s="148"/>
      <c r="B43" s="138"/>
      <c r="C43" s="153"/>
      <c r="D43" s="148"/>
      <c r="E43" s="148"/>
      <c r="F43" s="148"/>
      <c r="G43" s="148"/>
      <c r="H43" s="139"/>
      <c r="I43" s="138"/>
      <c r="J43" s="70"/>
    </row>
    <row r="44" spans="1:10" ht="15" customHeight="1">
      <c r="A44" s="138"/>
      <c r="B44" s="138"/>
      <c r="C44" s="127"/>
      <c r="D44" s="128"/>
      <c r="E44" s="128"/>
      <c r="F44" s="127"/>
      <c r="G44" s="128"/>
      <c r="H44" s="139"/>
      <c r="I44" s="165" t="s">
        <v>203</v>
      </c>
      <c r="J44" s="70"/>
    </row>
    <row r="45" spans="1:10" s="2" customFormat="1" ht="15" customHeight="1">
      <c r="A45" s="140" t="s">
        <v>315</v>
      </c>
      <c r="B45" s="140" t="s">
        <v>204</v>
      </c>
      <c r="C45" s="141" t="s">
        <v>413</v>
      </c>
      <c r="D45" s="142" t="s">
        <v>511</v>
      </c>
      <c r="E45" s="142" t="s">
        <v>512</v>
      </c>
      <c r="F45" s="141" t="s">
        <v>308</v>
      </c>
      <c r="G45" s="142" t="s">
        <v>394</v>
      </c>
      <c r="H45" s="143" t="s">
        <v>513</v>
      </c>
      <c r="I45" s="140" t="s">
        <v>2406</v>
      </c>
      <c r="J45" s="70"/>
    </row>
    <row r="46" spans="1:10" s="17" customFormat="1" ht="15" customHeight="1">
      <c r="A46" s="144" t="s">
        <v>316</v>
      </c>
      <c r="B46" s="144" t="s">
        <v>205</v>
      </c>
      <c r="C46" s="145" t="s">
        <v>413</v>
      </c>
      <c r="D46" s="146" t="s">
        <v>420</v>
      </c>
      <c r="E46" s="146" t="s">
        <v>531</v>
      </c>
      <c r="F46" s="145" t="s">
        <v>308</v>
      </c>
      <c r="G46" s="146" t="s">
        <v>411</v>
      </c>
      <c r="H46" s="147" t="s">
        <v>421</v>
      </c>
      <c r="I46" s="144" t="s">
        <v>206</v>
      </c>
      <c r="J46" s="70"/>
    </row>
    <row r="47" spans="1:10" s="17" customFormat="1" ht="15" customHeight="1">
      <c r="A47" s="144" t="s">
        <v>317</v>
      </c>
      <c r="B47" s="144" t="s">
        <v>207</v>
      </c>
      <c r="C47" s="145" t="s">
        <v>413</v>
      </c>
      <c r="D47" s="146" t="s">
        <v>744</v>
      </c>
      <c r="E47" s="146" t="s">
        <v>745</v>
      </c>
      <c r="F47" s="145" t="s">
        <v>536</v>
      </c>
      <c r="G47" s="146" t="s">
        <v>746</v>
      </c>
      <c r="H47" s="147" t="s">
        <v>551</v>
      </c>
      <c r="I47" s="144" t="s">
        <v>208</v>
      </c>
      <c r="J47" s="70"/>
    </row>
    <row r="48" spans="1:10" ht="15" customHeight="1">
      <c r="A48" s="148"/>
      <c r="B48" s="138"/>
      <c r="C48" s="153"/>
      <c r="D48" s="148"/>
      <c r="E48" s="148"/>
      <c r="F48" s="148"/>
      <c r="G48" s="148"/>
      <c r="H48" s="139"/>
      <c r="I48" s="138"/>
      <c r="J48" s="70"/>
    </row>
    <row r="49" spans="1:10" ht="15" customHeight="1">
      <c r="A49" s="138"/>
      <c r="B49" s="138"/>
      <c r="C49" s="127"/>
      <c r="D49" s="128"/>
      <c r="E49" s="128"/>
      <c r="F49" s="127"/>
      <c r="G49" s="128"/>
      <c r="H49" s="139"/>
      <c r="I49" s="165" t="s">
        <v>209</v>
      </c>
      <c r="J49" s="70"/>
    </row>
    <row r="50" spans="1:10" s="2" customFormat="1" ht="15" customHeight="1">
      <c r="A50" s="140" t="s">
        <v>315</v>
      </c>
      <c r="B50" s="140" t="s">
        <v>210</v>
      </c>
      <c r="C50" s="141" t="s">
        <v>415</v>
      </c>
      <c r="D50" s="142" t="s">
        <v>456</v>
      </c>
      <c r="E50" s="142" t="s">
        <v>457</v>
      </c>
      <c r="F50" s="141" t="s">
        <v>308</v>
      </c>
      <c r="G50" s="142" t="s">
        <v>332</v>
      </c>
      <c r="H50" s="143" t="s">
        <v>458</v>
      </c>
      <c r="I50" s="140" t="s">
        <v>2491</v>
      </c>
      <c r="J50" s="70"/>
    </row>
    <row r="51" spans="1:10" s="17" customFormat="1" ht="15" customHeight="1">
      <c r="A51" s="144" t="s">
        <v>316</v>
      </c>
      <c r="B51" s="144" t="s">
        <v>211</v>
      </c>
      <c r="C51" s="145" t="s">
        <v>415</v>
      </c>
      <c r="D51" s="146" t="s">
        <v>591</v>
      </c>
      <c r="E51" s="146" t="s">
        <v>592</v>
      </c>
      <c r="F51" s="145" t="s">
        <v>308</v>
      </c>
      <c r="G51" s="146" t="s">
        <v>411</v>
      </c>
      <c r="H51" s="147" t="s">
        <v>407</v>
      </c>
      <c r="I51" s="144" t="s">
        <v>212</v>
      </c>
      <c r="J51" s="70"/>
    </row>
    <row r="52" spans="1:10" s="17" customFormat="1" ht="15" customHeight="1">
      <c r="A52" s="144" t="s">
        <v>317</v>
      </c>
      <c r="B52" s="144" t="s">
        <v>213</v>
      </c>
      <c r="C52" s="145" t="s">
        <v>415</v>
      </c>
      <c r="D52" s="146" t="s">
        <v>522</v>
      </c>
      <c r="E52" s="146" t="s">
        <v>523</v>
      </c>
      <c r="F52" s="145" t="s">
        <v>308</v>
      </c>
      <c r="G52" s="146" t="s">
        <v>519</v>
      </c>
      <c r="H52" s="147" t="s">
        <v>443</v>
      </c>
      <c r="I52" s="144" t="s">
        <v>214</v>
      </c>
      <c r="J52" s="70"/>
    </row>
    <row r="53" spans="1:10" ht="15" customHeight="1">
      <c r="A53" s="148"/>
      <c r="B53" s="138"/>
      <c r="C53" s="153"/>
      <c r="D53" s="148"/>
      <c r="E53" s="148"/>
      <c r="F53" s="148"/>
      <c r="G53" s="148"/>
      <c r="H53" s="139"/>
      <c r="I53" s="138"/>
      <c r="J53" s="70"/>
    </row>
    <row r="54" spans="1:10" ht="15" customHeight="1">
      <c r="A54" s="138"/>
      <c r="B54" s="138"/>
      <c r="C54" s="127"/>
      <c r="D54" s="128"/>
      <c r="E54" s="128"/>
      <c r="F54" s="127"/>
      <c r="G54" s="128"/>
      <c r="H54" s="139"/>
      <c r="I54" s="165" t="s">
        <v>215</v>
      </c>
      <c r="J54" s="70"/>
    </row>
    <row r="55" spans="1:10" s="2" customFormat="1" ht="15" customHeight="1">
      <c r="A55" s="140" t="s">
        <v>315</v>
      </c>
      <c r="B55" s="140" t="s">
        <v>216</v>
      </c>
      <c r="C55" s="141" t="s">
        <v>594</v>
      </c>
      <c r="D55" s="142" t="s">
        <v>609</v>
      </c>
      <c r="E55" s="142" t="s">
        <v>826</v>
      </c>
      <c r="F55" s="141" t="s">
        <v>308</v>
      </c>
      <c r="G55" s="142" t="s">
        <v>610</v>
      </c>
      <c r="H55" s="143" t="s">
        <v>779</v>
      </c>
      <c r="I55" s="140" t="s">
        <v>123</v>
      </c>
      <c r="J55" s="70"/>
    </row>
    <row r="56" spans="1:10" s="17" customFormat="1" ht="15" customHeight="1">
      <c r="A56" s="144" t="s">
        <v>316</v>
      </c>
      <c r="B56" s="144" t="s">
        <v>217</v>
      </c>
      <c r="C56" s="145" t="s">
        <v>594</v>
      </c>
      <c r="D56" s="146" t="s">
        <v>596</v>
      </c>
      <c r="E56" s="146" t="s">
        <v>636</v>
      </c>
      <c r="F56" s="145" t="s">
        <v>308</v>
      </c>
      <c r="G56" s="146" t="s">
        <v>390</v>
      </c>
      <c r="H56" s="147" t="s">
        <v>779</v>
      </c>
      <c r="I56" s="144" t="s">
        <v>218</v>
      </c>
      <c r="J56" s="70"/>
    </row>
    <row r="57" spans="1:10" s="17" customFormat="1" ht="15" customHeight="1">
      <c r="A57" s="144" t="s">
        <v>317</v>
      </c>
      <c r="B57" s="144" t="s">
        <v>219</v>
      </c>
      <c r="C57" s="145" t="s">
        <v>594</v>
      </c>
      <c r="D57" s="146" t="s">
        <v>621</v>
      </c>
      <c r="E57" s="146" t="s">
        <v>622</v>
      </c>
      <c r="F57" s="145" t="s">
        <v>308</v>
      </c>
      <c r="G57" s="146" t="s">
        <v>434</v>
      </c>
      <c r="H57" s="147" t="s">
        <v>795</v>
      </c>
      <c r="I57" s="144" t="s">
        <v>220</v>
      </c>
      <c r="J57" s="70"/>
    </row>
    <row r="58" spans="1:9" ht="12.75">
      <c r="A58" s="101"/>
      <c r="B58" s="138"/>
      <c r="C58" s="78"/>
      <c r="D58" s="77"/>
      <c r="E58" s="77"/>
      <c r="F58" s="78"/>
      <c r="G58" s="77"/>
      <c r="H58" s="79"/>
      <c r="I58" s="101"/>
    </row>
    <row r="59" spans="1:9" ht="12.75">
      <c r="A59" s="101"/>
      <c r="B59" s="138"/>
      <c r="C59" s="78"/>
      <c r="D59" s="77"/>
      <c r="E59" s="77"/>
      <c r="F59" s="78"/>
      <c r="G59" s="77"/>
      <c r="H59" s="79"/>
      <c r="I59" s="101"/>
    </row>
    <row r="60" spans="1:9" ht="12.75">
      <c r="A60" s="101"/>
      <c r="B60" s="138"/>
      <c r="C60" s="78"/>
      <c r="D60" s="77"/>
      <c r="E60" s="77"/>
      <c r="F60" s="78"/>
      <c r="G60" s="77"/>
      <c r="H60" s="79"/>
      <c r="I60" s="101"/>
    </row>
    <row r="61" spans="1:9" ht="12.75">
      <c r="A61" s="101"/>
      <c r="B61" s="138"/>
      <c r="C61" s="78"/>
      <c r="D61" s="77"/>
      <c r="E61" s="77"/>
      <c r="F61" s="78"/>
      <c r="G61" s="77"/>
      <c r="H61" s="79"/>
      <c r="I61" s="101"/>
    </row>
    <row r="62" spans="1:9" ht="12.75">
      <c r="A62" s="101"/>
      <c r="B62" s="138"/>
      <c r="C62" s="78"/>
      <c r="D62" s="77"/>
      <c r="E62" s="77"/>
      <c r="F62" s="78"/>
      <c r="G62" s="77"/>
      <c r="H62" s="79"/>
      <c r="I62" s="101"/>
    </row>
    <row r="63" spans="1:9" ht="12.75">
      <c r="A63" s="101"/>
      <c r="B63" s="138"/>
      <c r="C63" s="78"/>
      <c r="D63" s="77"/>
      <c r="E63" s="77"/>
      <c r="F63" s="78"/>
      <c r="G63" s="77"/>
      <c r="H63" s="79"/>
      <c r="I63" s="101"/>
    </row>
    <row r="64" spans="1:9" ht="12.75">
      <c r="A64" s="101"/>
      <c r="B64" s="138"/>
      <c r="C64" s="78"/>
      <c r="D64" s="77"/>
      <c r="E64" s="77"/>
      <c r="F64" s="78"/>
      <c r="G64" s="77"/>
      <c r="H64" s="79"/>
      <c r="I64" s="101"/>
    </row>
    <row r="65" spans="1:9" ht="12.75">
      <c r="A65" s="101"/>
      <c r="B65" s="138"/>
      <c r="C65" s="78"/>
      <c r="D65" s="77"/>
      <c r="E65" s="77"/>
      <c r="F65" s="78"/>
      <c r="G65" s="77"/>
      <c r="H65" s="79"/>
      <c r="I65" s="101"/>
    </row>
    <row r="66" spans="1:9" ht="12.75">
      <c r="A66" s="101"/>
      <c r="B66" s="138"/>
      <c r="C66" s="78"/>
      <c r="D66" s="77"/>
      <c r="E66" s="77"/>
      <c r="F66" s="78"/>
      <c r="G66" s="77"/>
      <c r="H66" s="79"/>
      <c r="I66" s="101"/>
    </row>
    <row r="67" spans="1:9" ht="12.75">
      <c r="A67" s="101"/>
      <c r="B67" s="138"/>
      <c r="C67" s="78"/>
      <c r="D67" s="77"/>
      <c r="E67" s="77"/>
      <c r="F67" s="78"/>
      <c r="G67" s="77"/>
      <c r="H67" s="79"/>
      <c r="I67" s="101"/>
    </row>
    <row r="68" spans="1:9" ht="12.75">
      <c r="A68" s="101"/>
      <c r="B68" s="138"/>
      <c r="C68" s="78"/>
      <c r="D68" s="77"/>
      <c r="E68" s="77"/>
      <c r="F68" s="78"/>
      <c r="G68" s="77"/>
      <c r="H68" s="79"/>
      <c r="I68" s="101"/>
    </row>
    <row r="69" spans="1:9" ht="12.75">
      <c r="A69" s="101"/>
      <c r="B69" s="138"/>
      <c r="C69" s="78"/>
      <c r="D69" s="77"/>
      <c r="E69" s="77"/>
      <c r="F69" s="78"/>
      <c r="G69" s="77"/>
      <c r="H69" s="79"/>
      <c r="I69" s="101"/>
    </row>
    <row r="70" spans="1:9" ht="12.75">
      <c r="A70" s="101"/>
      <c r="B70" s="138"/>
      <c r="C70" s="78"/>
      <c r="D70" s="77"/>
      <c r="E70" s="77"/>
      <c r="F70" s="78"/>
      <c r="G70" s="77"/>
      <c r="H70" s="79"/>
      <c r="I70" s="101"/>
    </row>
    <row r="71" spans="1:9" ht="12.75">
      <c r="A71" s="101"/>
      <c r="B71" s="138"/>
      <c r="C71" s="78"/>
      <c r="D71" s="77"/>
      <c r="E71" s="77"/>
      <c r="F71" s="78"/>
      <c r="G71" s="77"/>
      <c r="H71" s="79"/>
      <c r="I71" s="101"/>
    </row>
    <row r="72" spans="1:9" ht="12.75">
      <c r="A72" s="101"/>
      <c r="B72" s="138"/>
      <c r="C72" s="78"/>
      <c r="D72" s="77"/>
      <c r="E72" s="77"/>
      <c r="F72" s="78"/>
      <c r="G72" s="77"/>
      <c r="H72" s="79"/>
      <c r="I72" s="101"/>
    </row>
    <row r="73" spans="1:9" ht="12.75">
      <c r="A73" s="101"/>
      <c r="B73" s="138"/>
      <c r="C73" s="78"/>
      <c r="D73" s="77"/>
      <c r="E73" s="77"/>
      <c r="F73" s="78"/>
      <c r="G73" s="77"/>
      <c r="H73" s="79"/>
      <c r="I73" s="101"/>
    </row>
    <row r="74" spans="1:9" ht="12.75">
      <c r="A74" s="101"/>
      <c r="B74" s="138"/>
      <c r="C74" s="78"/>
      <c r="D74" s="77"/>
      <c r="E74" s="77"/>
      <c r="F74" s="78"/>
      <c r="G74" s="77"/>
      <c r="H74" s="79"/>
      <c r="I74" s="101"/>
    </row>
    <row r="75" spans="1:9" ht="12.75">
      <c r="A75" s="101"/>
      <c r="B75" s="138"/>
      <c r="C75" s="78"/>
      <c r="D75" s="77"/>
      <c r="E75" s="77"/>
      <c r="F75" s="78"/>
      <c r="G75" s="77"/>
      <c r="H75" s="79"/>
      <c r="I75" s="101"/>
    </row>
    <row r="76" spans="1:9" ht="12.75">
      <c r="A76" s="101"/>
      <c r="B76" s="138"/>
      <c r="C76" s="78"/>
      <c r="D76" s="77"/>
      <c r="E76" s="77"/>
      <c r="F76" s="78"/>
      <c r="G76" s="77"/>
      <c r="H76" s="79"/>
      <c r="I76" s="101"/>
    </row>
    <row r="77" spans="1:9" ht="12.75">
      <c r="A77" s="101"/>
      <c r="B77" s="138"/>
      <c r="C77" s="78"/>
      <c r="D77" s="77"/>
      <c r="E77" s="77"/>
      <c r="F77" s="78"/>
      <c r="G77" s="77"/>
      <c r="H77" s="79"/>
      <c r="I77" s="10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fitToHeight="2" horizontalDpi="360" verticalDpi="360" orientation="landscape" paperSize="9" r:id="rId1"/>
  <rowBreaks count="1" manualBreakCount="1">
    <brk id="3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7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3" bestFit="1" customWidth="1"/>
  </cols>
  <sheetData>
    <row r="1" spans="1:7" ht="6" customHeight="1">
      <c r="A1" s="185"/>
      <c r="B1" s="185"/>
      <c r="C1" s="30"/>
      <c r="D1" s="286"/>
      <c r="E1" s="286"/>
      <c r="F1" s="186"/>
      <c r="G1" s="30"/>
    </row>
    <row r="2" spans="1:7" ht="15">
      <c r="A2" s="283" t="str">
        <f>Startlist!A1</f>
        <v>19. Lõuna-Eesti Ralli 2021</v>
      </c>
      <c r="B2" s="284"/>
      <c r="C2" s="284"/>
      <c r="D2" s="284"/>
      <c r="E2" s="284"/>
      <c r="F2" s="284"/>
      <c r="G2" s="284"/>
    </row>
    <row r="3" spans="1:7" ht="15">
      <c r="A3" s="283" t="str">
        <f>Startlist!$A2</f>
        <v>28.-29.august 2021</v>
      </c>
      <c r="B3" s="283"/>
      <c r="C3" s="283"/>
      <c r="D3" s="283"/>
      <c r="E3" s="283"/>
      <c r="F3" s="283"/>
      <c r="G3" s="283"/>
    </row>
    <row r="4" spans="1:7" ht="15">
      <c r="A4" s="283" t="str">
        <f>Startlist!$A3</f>
        <v>Võru</v>
      </c>
      <c r="B4" s="283"/>
      <c r="C4" s="283"/>
      <c r="D4" s="283"/>
      <c r="E4" s="283"/>
      <c r="F4" s="283"/>
      <c r="G4" s="283"/>
    </row>
    <row r="5" spans="1:7" ht="12.75">
      <c r="A5" s="185"/>
      <c r="B5" s="185"/>
      <c r="C5" s="30"/>
      <c r="D5" s="30"/>
      <c r="E5" s="30"/>
      <c r="F5" s="186"/>
      <c r="G5" s="30"/>
    </row>
    <row r="6" spans="1:7" ht="15">
      <c r="A6" s="117" t="s">
        <v>297</v>
      </c>
      <c r="B6" s="185"/>
      <c r="C6" s="30"/>
      <c r="D6" s="30"/>
      <c r="E6" s="30"/>
      <c r="F6" s="186"/>
      <c r="G6" s="30"/>
    </row>
    <row r="7" spans="1:7" ht="12.75">
      <c r="A7" s="11" t="s">
        <v>291</v>
      </c>
      <c r="B7" s="8" t="s">
        <v>276</v>
      </c>
      <c r="C7" s="9" t="s">
        <v>277</v>
      </c>
      <c r="D7" s="10" t="s">
        <v>278</v>
      </c>
      <c r="E7" s="9" t="s">
        <v>280</v>
      </c>
      <c r="F7" s="9" t="s">
        <v>296</v>
      </c>
      <c r="G7" s="25" t="s">
        <v>299</v>
      </c>
    </row>
    <row r="8" spans="1:7" ht="15" customHeight="1" hidden="1">
      <c r="A8" s="5"/>
      <c r="B8" s="6"/>
      <c r="C8" s="4"/>
      <c r="D8" s="4"/>
      <c r="E8" s="4"/>
      <c r="F8" s="26"/>
      <c r="G8" s="32"/>
    </row>
    <row r="9" spans="1:7" ht="15" customHeight="1" hidden="1">
      <c r="A9" s="5"/>
      <c r="B9" s="6"/>
      <c r="C9" s="4"/>
      <c r="D9" s="4"/>
      <c r="E9" s="4"/>
      <c r="F9" s="26"/>
      <c r="G9" s="32"/>
    </row>
    <row r="10" spans="1:7" ht="15" customHeight="1" hidden="1">
      <c r="A10" s="5"/>
      <c r="B10" s="6"/>
      <c r="C10" s="4"/>
      <c r="D10" s="4"/>
      <c r="E10" s="4"/>
      <c r="F10" s="26"/>
      <c r="G10" s="32"/>
    </row>
    <row r="11" spans="1:7" ht="15" customHeight="1" hidden="1">
      <c r="A11" s="5"/>
      <c r="B11" s="6"/>
      <c r="C11" s="4"/>
      <c r="D11" s="4"/>
      <c r="E11" s="4"/>
      <c r="F11" s="26"/>
      <c r="G11" s="32"/>
    </row>
    <row r="12" spans="1:7" ht="15" customHeight="1">
      <c r="A12" s="5" t="s">
        <v>223</v>
      </c>
      <c r="B12" s="6" t="s">
        <v>335</v>
      </c>
      <c r="C12" s="4" t="s">
        <v>664</v>
      </c>
      <c r="D12" s="4" t="s">
        <v>665</v>
      </c>
      <c r="E12" s="4" t="s">
        <v>654</v>
      </c>
      <c r="F12" s="26" t="s">
        <v>2231</v>
      </c>
      <c r="G12" s="32" t="s">
        <v>224</v>
      </c>
    </row>
    <row r="13" spans="1:7" ht="15" customHeight="1">
      <c r="A13" s="5" t="s">
        <v>2237</v>
      </c>
      <c r="B13" s="6" t="s">
        <v>359</v>
      </c>
      <c r="C13" s="4" t="s">
        <v>669</v>
      </c>
      <c r="D13" s="4" t="s">
        <v>670</v>
      </c>
      <c r="E13" s="4" t="s">
        <v>367</v>
      </c>
      <c r="F13" s="26" t="s">
        <v>2125</v>
      </c>
      <c r="G13" s="32" t="s">
        <v>2238</v>
      </c>
    </row>
    <row r="14" spans="1:7" ht="15" customHeight="1">
      <c r="A14" s="5" t="s">
        <v>2239</v>
      </c>
      <c r="B14" s="6" t="s">
        <v>335</v>
      </c>
      <c r="C14" s="4" t="s">
        <v>687</v>
      </c>
      <c r="D14" s="4" t="s">
        <v>688</v>
      </c>
      <c r="E14" s="4" t="s">
        <v>690</v>
      </c>
      <c r="F14" s="26" t="s">
        <v>1844</v>
      </c>
      <c r="G14" s="32" t="s">
        <v>2240</v>
      </c>
    </row>
    <row r="15" spans="1:7" ht="15" customHeight="1">
      <c r="A15" s="5" t="s">
        <v>2241</v>
      </c>
      <c r="B15" s="6" t="s">
        <v>359</v>
      </c>
      <c r="C15" s="4" t="s">
        <v>697</v>
      </c>
      <c r="D15" s="4" t="s">
        <v>698</v>
      </c>
      <c r="E15" s="4" t="s">
        <v>700</v>
      </c>
      <c r="F15" s="26" t="s">
        <v>2232</v>
      </c>
      <c r="G15" s="32" t="s">
        <v>2242</v>
      </c>
    </row>
    <row r="16" spans="1:7" ht="15" customHeight="1">
      <c r="A16" s="5" t="s">
        <v>228</v>
      </c>
      <c r="B16" s="6" t="s">
        <v>349</v>
      </c>
      <c r="C16" s="4" t="s">
        <v>427</v>
      </c>
      <c r="D16" s="4" t="s">
        <v>506</v>
      </c>
      <c r="E16" s="4" t="s">
        <v>507</v>
      </c>
      <c r="F16" s="26" t="s">
        <v>2231</v>
      </c>
      <c r="G16" s="32" t="s">
        <v>229</v>
      </c>
    </row>
    <row r="17" spans="1:7" ht="15" customHeight="1">
      <c r="A17" s="5" t="s">
        <v>2243</v>
      </c>
      <c r="B17" s="6" t="s">
        <v>379</v>
      </c>
      <c r="C17" s="4" t="s">
        <v>392</v>
      </c>
      <c r="D17" s="4" t="s">
        <v>393</v>
      </c>
      <c r="E17" s="4" t="s">
        <v>382</v>
      </c>
      <c r="F17" s="26" t="s">
        <v>2227</v>
      </c>
      <c r="G17" s="32" t="s">
        <v>2244</v>
      </c>
    </row>
    <row r="18" spans="1:7" ht="15" customHeight="1">
      <c r="A18" s="5" t="s">
        <v>230</v>
      </c>
      <c r="B18" s="6" t="s">
        <v>379</v>
      </c>
      <c r="C18" s="4" t="s">
        <v>384</v>
      </c>
      <c r="D18" s="4" t="s">
        <v>385</v>
      </c>
      <c r="E18" s="4" t="s">
        <v>386</v>
      </c>
      <c r="F18" s="26" t="s">
        <v>1844</v>
      </c>
      <c r="G18" s="32" t="s">
        <v>231</v>
      </c>
    </row>
    <row r="19" spans="1:7" ht="15" customHeight="1">
      <c r="A19" s="5" t="s">
        <v>2245</v>
      </c>
      <c r="B19" s="6" t="s">
        <v>359</v>
      </c>
      <c r="C19" s="4" t="s">
        <v>400</v>
      </c>
      <c r="D19" s="4" t="s">
        <v>401</v>
      </c>
      <c r="E19" s="4" t="s">
        <v>691</v>
      </c>
      <c r="F19" s="26" t="s">
        <v>1844</v>
      </c>
      <c r="G19" s="32" t="s">
        <v>2246</v>
      </c>
    </row>
    <row r="20" spans="1:7" ht="15" customHeight="1">
      <c r="A20" s="5" t="s">
        <v>2247</v>
      </c>
      <c r="B20" s="6" t="s">
        <v>379</v>
      </c>
      <c r="C20" s="4" t="s">
        <v>540</v>
      </c>
      <c r="D20" s="4" t="s">
        <v>541</v>
      </c>
      <c r="E20" s="4" t="s">
        <v>542</v>
      </c>
      <c r="F20" s="26" t="s">
        <v>2234</v>
      </c>
      <c r="G20" s="32" t="s">
        <v>2244</v>
      </c>
    </row>
    <row r="21" spans="1:7" ht="15" customHeight="1">
      <c r="A21" s="5" t="s">
        <v>1931</v>
      </c>
      <c r="B21" s="6" t="s">
        <v>359</v>
      </c>
      <c r="C21" s="4" t="s">
        <v>727</v>
      </c>
      <c r="D21" s="4" t="s">
        <v>728</v>
      </c>
      <c r="E21" s="4" t="s">
        <v>691</v>
      </c>
      <c r="F21" s="26" t="s">
        <v>1933</v>
      </c>
      <c r="G21" s="32" t="s">
        <v>1932</v>
      </c>
    </row>
    <row r="22" spans="1:7" ht="15" customHeight="1">
      <c r="A22" s="5" t="s">
        <v>233</v>
      </c>
      <c r="B22" s="6" t="s">
        <v>379</v>
      </c>
      <c r="C22" s="4" t="s">
        <v>553</v>
      </c>
      <c r="D22" s="4" t="s">
        <v>554</v>
      </c>
      <c r="E22" s="4" t="s">
        <v>555</v>
      </c>
      <c r="F22" s="26" t="s">
        <v>2231</v>
      </c>
      <c r="G22" s="32" t="s">
        <v>231</v>
      </c>
    </row>
    <row r="23" spans="1:7" ht="15" customHeight="1">
      <c r="A23" s="5" t="s">
        <v>232</v>
      </c>
      <c r="B23" s="6" t="s">
        <v>359</v>
      </c>
      <c r="C23" s="4" t="s">
        <v>527</v>
      </c>
      <c r="D23" s="4" t="s">
        <v>528</v>
      </c>
      <c r="E23" s="4" t="s">
        <v>397</v>
      </c>
      <c r="F23" s="26" t="s">
        <v>1844</v>
      </c>
      <c r="G23" s="32" t="s">
        <v>231</v>
      </c>
    </row>
    <row r="24" spans="1:7" ht="15" customHeight="1">
      <c r="A24" s="5" t="s">
        <v>2248</v>
      </c>
      <c r="B24" s="6" t="s">
        <v>379</v>
      </c>
      <c r="C24" s="4" t="s">
        <v>445</v>
      </c>
      <c r="D24" s="4" t="s">
        <v>446</v>
      </c>
      <c r="E24" s="4" t="s">
        <v>409</v>
      </c>
      <c r="F24" s="26" t="s">
        <v>1844</v>
      </c>
      <c r="G24" s="32" t="s">
        <v>2249</v>
      </c>
    </row>
    <row r="25" spans="1:7" ht="15" customHeight="1">
      <c r="A25" s="5" t="s">
        <v>234</v>
      </c>
      <c r="B25" s="6" t="s">
        <v>413</v>
      </c>
      <c r="C25" s="4" t="s">
        <v>440</v>
      </c>
      <c r="D25" s="4" t="s">
        <v>441</v>
      </c>
      <c r="E25" s="4" t="s">
        <v>565</v>
      </c>
      <c r="F25" s="26" t="s">
        <v>170</v>
      </c>
      <c r="G25" s="32" t="s">
        <v>235</v>
      </c>
    </row>
    <row r="26" spans="1:7" ht="15" customHeight="1">
      <c r="A26" s="5" t="s">
        <v>2250</v>
      </c>
      <c r="B26" s="6" t="s">
        <v>415</v>
      </c>
      <c r="C26" s="4" t="s">
        <v>750</v>
      </c>
      <c r="D26" s="4" t="s">
        <v>751</v>
      </c>
      <c r="E26" s="4" t="s">
        <v>752</v>
      </c>
      <c r="F26" s="26" t="s">
        <v>1844</v>
      </c>
      <c r="G26" s="32" t="s">
        <v>2251</v>
      </c>
    </row>
    <row r="27" spans="1:7" ht="15" customHeight="1">
      <c r="A27" s="5" t="s">
        <v>2252</v>
      </c>
      <c r="B27" s="6" t="s">
        <v>415</v>
      </c>
      <c r="C27" s="4" t="s">
        <v>450</v>
      </c>
      <c r="D27" s="4" t="s">
        <v>451</v>
      </c>
      <c r="E27" s="4" t="s">
        <v>565</v>
      </c>
      <c r="F27" s="26" t="s">
        <v>1933</v>
      </c>
      <c r="G27" s="32" t="s">
        <v>2249</v>
      </c>
    </row>
    <row r="28" spans="1:7" ht="15" customHeight="1">
      <c r="A28" s="5" t="s">
        <v>2253</v>
      </c>
      <c r="B28" s="6" t="s">
        <v>413</v>
      </c>
      <c r="C28" s="4" t="s">
        <v>534</v>
      </c>
      <c r="D28" s="4" t="s">
        <v>535</v>
      </c>
      <c r="E28" s="4" t="s">
        <v>421</v>
      </c>
      <c r="F28" s="26" t="s">
        <v>2223</v>
      </c>
      <c r="G28" s="32" t="s">
        <v>2238</v>
      </c>
    </row>
    <row r="29" spans="1:7" ht="15" customHeight="1">
      <c r="A29" s="5" t="s">
        <v>236</v>
      </c>
      <c r="B29" s="6" t="s">
        <v>413</v>
      </c>
      <c r="C29" s="4" t="s">
        <v>767</v>
      </c>
      <c r="D29" s="4" t="s">
        <v>768</v>
      </c>
      <c r="E29" s="4" t="s">
        <v>437</v>
      </c>
      <c r="F29" s="26" t="s">
        <v>1844</v>
      </c>
      <c r="G29" s="32" t="s">
        <v>235</v>
      </c>
    </row>
    <row r="30" spans="1:7" ht="15" customHeight="1">
      <c r="A30" s="5" t="s">
        <v>2254</v>
      </c>
      <c r="B30" s="6" t="s">
        <v>413</v>
      </c>
      <c r="C30" s="4" t="s">
        <v>775</v>
      </c>
      <c r="D30" s="4" t="s">
        <v>776</v>
      </c>
      <c r="E30" s="4" t="s">
        <v>542</v>
      </c>
      <c r="F30" s="26" t="s">
        <v>2231</v>
      </c>
      <c r="G30" s="32" t="s">
        <v>2244</v>
      </c>
    </row>
    <row r="31" spans="1:7" ht="15" customHeight="1">
      <c r="A31" s="5" t="s">
        <v>225</v>
      </c>
      <c r="B31" s="6" t="s">
        <v>594</v>
      </c>
      <c r="C31" s="4" t="s">
        <v>598</v>
      </c>
      <c r="D31" s="4" t="s">
        <v>599</v>
      </c>
      <c r="E31" s="4" t="s">
        <v>779</v>
      </c>
      <c r="F31" s="26" t="s">
        <v>2231</v>
      </c>
      <c r="G31" s="32" t="s">
        <v>224</v>
      </c>
    </row>
    <row r="32" spans="1:7" ht="15" customHeight="1">
      <c r="A32" s="5" t="s">
        <v>221</v>
      </c>
      <c r="B32" s="6" t="s">
        <v>594</v>
      </c>
      <c r="C32" s="4" t="s">
        <v>432</v>
      </c>
      <c r="D32" s="4" t="s">
        <v>433</v>
      </c>
      <c r="E32" s="4" t="s">
        <v>779</v>
      </c>
      <c r="F32" s="26" t="s">
        <v>2231</v>
      </c>
      <c r="G32" s="32" t="s">
        <v>222</v>
      </c>
    </row>
    <row r="33" spans="1:7" ht="15" customHeight="1">
      <c r="A33" s="5" t="s">
        <v>226</v>
      </c>
      <c r="B33" s="6" t="s">
        <v>594</v>
      </c>
      <c r="C33" s="4" t="s">
        <v>605</v>
      </c>
      <c r="D33" s="4" t="s">
        <v>606</v>
      </c>
      <c r="E33" s="4" t="s">
        <v>779</v>
      </c>
      <c r="F33" s="26" t="s">
        <v>2231</v>
      </c>
      <c r="G33" s="32" t="s">
        <v>224</v>
      </c>
    </row>
    <row r="34" spans="1:7" ht="15" customHeight="1">
      <c r="A34" s="5" t="s">
        <v>2255</v>
      </c>
      <c r="B34" s="6" t="s">
        <v>594</v>
      </c>
      <c r="C34" s="4" t="s">
        <v>429</v>
      </c>
      <c r="D34" s="4" t="s">
        <v>785</v>
      </c>
      <c r="E34" s="4" t="s">
        <v>779</v>
      </c>
      <c r="F34" s="26" t="s">
        <v>1844</v>
      </c>
      <c r="G34" s="32" t="s">
        <v>2249</v>
      </c>
    </row>
    <row r="35" spans="1:7" ht="15" customHeight="1">
      <c r="A35" s="5" t="s">
        <v>237</v>
      </c>
      <c r="B35" s="6" t="s">
        <v>594</v>
      </c>
      <c r="C35" s="4" t="s">
        <v>617</v>
      </c>
      <c r="D35" s="4" t="s">
        <v>618</v>
      </c>
      <c r="E35" s="4" t="s">
        <v>787</v>
      </c>
      <c r="F35" s="26" t="s">
        <v>1844</v>
      </c>
      <c r="G35" s="32" t="s">
        <v>238</v>
      </c>
    </row>
    <row r="36" spans="1:7" ht="15" customHeight="1">
      <c r="A36" s="5" t="s">
        <v>2256</v>
      </c>
      <c r="B36" s="6" t="s">
        <v>594</v>
      </c>
      <c r="C36" s="4" t="s">
        <v>627</v>
      </c>
      <c r="D36" s="4" t="s">
        <v>628</v>
      </c>
      <c r="E36" s="4" t="s">
        <v>779</v>
      </c>
      <c r="F36" s="26" t="s">
        <v>2236</v>
      </c>
      <c r="G36" s="32" t="s">
        <v>2249</v>
      </c>
    </row>
    <row r="37" spans="1:7" ht="15" customHeight="1">
      <c r="A37" s="5" t="s">
        <v>227</v>
      </c>
      <c r="B37" s="6" t="s">
        <v>594</v>
      </c>
      <c r="C37" s="4" t="s">
        <v>613</v>
      </c>
      <c r="D37" s="4" t="s">
        <v>614</v>
      </c>
      <c r="E37" s="4" t="s">
        <v>779</v>
      </c>
      <c r="F37" s="26" t="s">
        <v>1844</v>
      </c>
      <c r="G37" s="32" t="s">
        <v>224</v>
      </c>
    </row>
    <row r="38" spans="1:7" ht="15" customHeight="1">
      <c r="A38" s="5" t="s">
        <v>2257</v>
      </c>
      <c r="B38" s="6" t="s">
        <v>359</v>
      </c>
      <c r="C38" s="4" t="s">
        <v>803</v>
      </c>
      <c r="D38" s="4" t="s">
        <v>804</v>
      </c>
      <c r="E38" s="4" t="s">
        <v>682</v>
      </c>
      <c r="F38" s="26" t="s">
        <v>1844</v>
      </c>
      <c r="G38" s="32" t="s">
        <v>2258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6.75" customHeight="1">
      <c r="A1" s="155"/>
      <c r="B1" s="155"/>
      <c r="C1" s="30"/>
      <c r="D1" s="30"/>
      <c r="E1" s="30"/>
      <c r="F1" s="30"/>
      <c r="G1" s="30"/>
      <c r="H1" s="30"/>
      <c r="I1" s="30"/>
    </row>
    <row r="2" spans="1:9" ht="15">
      <c r="A2" s="283" t="str">
        <f>Startlist!A1</f>
        <v>19. Lõuna-Eesti Ralli 2021</v>
      </c>
      <c r="B2" s="284"/>
      <c r="C2" s="284"/>
      <c r="D2" s="284"/>
      <c r="E2" s="284"/>
      <c r="F2" s="284"/>
      <c r="G2" s="284"/>
      <c r="H2" s="284"/>
      <c r="I2" s="284"/>
    </row>
    <row r="3" spans="1:9" ht="15">
      <c r="A3" s="283" t="str">
        <f>Startlist!$A2</f>
        <v>28.-29.august 2021</v>
      </c>
      <c r="B3" s="283"/>
      <c r="C3" s="283"/>
      <c r="D3" s="283"/>
      <c r="E3" s="283"/>
      <c r="F3" s="283"/>
      <c r="G3" s="283"/>
      <c r="H3" s="283"/>
      <c r="I3" s="283"/>
    </row>
    <row r="4" spans="1:9" ht="12.75">
      <c r="A4" s="287" t="str">
        <f>Startlist!$A3</f>
        <v>Võru</v>
      </c>
      <c r="B4" s="287"/>
      <c r="C4" s="287"/>
      <c r="D4" s="287"/>
      <c r="E4" s="287"/>
      <c r="F4" s="287"/>
      <c r="G4" s="287"/>
      <c r="H4" s="287"/>
      <c r="I4" s="287"/>
    </row>
    <row r="5" spans="1:9" ht="12.75">
      <c r="A5" s="155"/>
      <c r="B5" s="155"/>
      <c r="C5" s="30"/>
      <c r="D5" s="30"/>
      <c r="E5" s="30"/>
      <c r="F5" s="30"/>
      <c r="G5" s="30"/>
      <c r="H5" s="30"/>
      <c r="I5" s="30"/>
    </row>
    <row r="6" spans="1:9" ht="15">
      <c r="A6" s="117" t="s">
        <v>298</v>
      </c>
      <c r="B6" s="155"/>
      <c r="C6" s="30"/>
      <c r="D6" s="30"/>
      <c r="E6" s="30"/>
      <c r="F6" s="30"/>
      <c r="G6" s="30"/>
      <c r="H6" s="30"/>
      <c r="I6" s="30"/>
    </row>
    <row r="7" spans="1:9" ht="12" customHeight="1">
      <c r="A7" s="11" t="s">
        <v>291</v>
      </c>
      <c r="B7" s="8" t="s">
        <v>276</v>
      </c>
      <c r="C7" s="9" t="s">
        <v>277</v>
      </c>
      <c r="D7" s="10" t="s">
        <v>278</v>
      </c>
      <c r="E7" s="10" t="s">
        <v>280</v>
      </c>
      <c r="F7" s="9" t="s">
        <v>294</v>
      </c>
      <c r="G7" s="9" t="s">
        <v>295</v>
      </c>
      <c r="H7" s="12" t="s">
        <v>292</v>
      </c>
      <c r="I7" s="13" t="s">
        <v>293</v>
      </c>
    </row>
    <row r="8" spans="1:10" ht="15" customHeight="1" hidden="1">
      <c r="A8" s="31"/>
      <c r="B8" s="27"/>
      <c r="C8" s="28"/>
      <c r="D8" s="28"/>
      <c r="E8" s="28"/>
      <c r="F8" s="28"/>
      <c r="G8" s="28"/>
      <c r="H8" s="35"/>
      <c r="I8" s="36"/>
      <c r="J8" s="52"/>
    </row>
    <row r="9" spans="1:10" ht="15" customHeight="1" hidden="1">
      <c r="A9" s="31"/>
      <c r="B9" s="27"/>
      <c r="C9" s="28"/>
      <c r="D9" s="28"/>
      <c r="E9" s="28"/>
      <c r="F9" s="28"/>
      <c r="G9" s="28"/>
      <c r="H9" s="35"/>
      <c r="I9" s="36"/>
      <c r="J9" s="52"/>
    </row>
    <row r="10" spans="1:10" ht="15" customHeight="1" hidden="1">
      <c r="A10" s="31"/>
      <c r="B10" s="27"/>
      <c r="C10" s="28"/>
      <c r="D10" s="28"/>
      <c r="E10" s="28"/>
      <c r="F10" s="28"/>
      <c r="G10" s="28"/>
      <c r="H10" s="35"/>
      <c r="I10" s="36"/>
      <c r="J10" s="52"/>
    </row>
    <row r="11" spans="1:10" ht="15" customHeight="1" hidden="1">
      <c r="A11" s="31"/>
      <c r="B11" s="27"/>
      <c r="C11" s="28"/>
      <c r="D11" s="28"/>
      <c r="E11" s="28"/>
      <c r="F11" s="28"/>
      <c r="G11" s="28"/>
      <c r="H11" s="35"/>
      <c r="I11" s="36"/>
      <c r="J11" s="52"/>
    </row>
    <row r="12" spans="1:10" ht="15" customHeight="1" hidden="1">
      <c r="A12" s="31"/>
      <c r="B12" s="27"/>
      <c r="C12" s="28"/>
      <c r="D12" s="28"/>
      <c r="E12" s="28"/>
      <c r="F12" s="28"/>
      <c r="G12" s="28"/>
      <c r="H12" s="35"/>
      <c r="I12" s="36"/>
      <c r="J12" s="52"/>
    </row>
    <row r="13" spans="1:10" ht="15" customHeight="1" hidden="1">
      <c r="A13" s="31"/>
      <c r="B13" s="27"/>
      <c r="C13" s="28"/>
      <c r="D13" s="28"/>
      <c r="E13" s="28"/>
      <c r="F13" s="28"/>
      <c r="G13" s="28"/>
      <c r="H13" s="35"/>
      <c r="I13" s="36"/>
      <c r="J13" s="52"/>
    </row>
    <row r="14" spans="1:10" ht="15" customHeight="1">
      <c r="A14" s="31" t="s">
        <v>2472</v>
      </c>
      <c r="B14" s="27" t="s">
        <v>335</v>
      </c>
      <c r="C14" s="28" t="s">
        <v>491</v>
      </c>
      <c r="D14" s="28" t="s">
        <v>405</v>
      </c>
      <c r="E14" s="28" t="s">
        <v>654</v>
      </c>
      <c r="F14" s="28" t="s">
        <v>2473</v>
      </c>
      <c r="G14" s="28" t="s">
        <v>2474</v>
      </c>
      <c r="H14" s="35" t="s">
        <v>2469</v>
      </c>
      <c r="I14" s="36" t="s">
        <v>2469</v>
      </c>
      <c r="J14" s="52"/>
    </row>
    <row r="15" spans="1:10" ht="15" customHeight="1">
      <c r="A15" s="31" t="s">
        <v>2259</v>
      </c>
      <c r="B15" s="27" t="s">
        <v>359</v>
      </c>
      <c r="C15" s="28" t="s">
        <v>697</v>
      </c>
      <c r="D15" s="28" t="s">
        <v>698</v>
      </c>
      <c r="E15" s="28" t="s">
        <v>700</v>
      </c>
      <c r="F15" s="28" t="s">
        <v>2246</v>
      </c>
      <c r="G15" s="28" t="s">
        <v>2260</v>
      </c>
      <c r="H15" s="35" t="s">
        <v>2261</v>
      </c>
      <c r="I15" s="36" t="s">
        <v>2261</v>
      </c>
      <c r="J15" s="52"/>
    </row>
    <row r="16" spans="1:10" ht="15" customHeight="1">
      <c r="A16" s="31" t="s">
        <v>1934</v>
      </c>
      <c r="B16" s="27" t="s">
        <v>359</v>
      </c>
      <c r="C16" s="28" t="s">
        <v>701</v>
      </c>
      <c r="D16" s="28" t="s">
        <v>702</v>
      </c>
      <c r="E16" s="28" t="s">
        <v>703</v>
      </c>
      <c r="F16" s="28" t="s">
        <v>1935</v>
      </c>
      <c r="G16" s="28" t="s">
        <v>1936</v>
      </c>
      <c r="H16" s="35" t="s">
        <v>1159</v>
      </c>
      <c r="I16" s="36" t="s">
        <v>1159</v>
      </c>
      <c r="J16" s="52"/>
    </row>
    <row r="17" spans="1:10" ht="15" customHeight="1">
      <c r="A17" s="31" t="s">
        <v>2475</v>
      </c>
      <c r="B17" s="27" t="s">
        <v>415</v>
      </c>
      <c r="C17" s="28" t="s">
        <v>416</v>
      </c>
      <c r="D17" s="28" t="s">
        <v>644</v>
      </c>
      <c r="E17" s="28" t="s">
        <v>418</v>
      </c>
      <c r="F17" s="28" t="s">
        <v>2476</v>
      </c>
      <c r="G17" s="28" t="s">
        <v>2477</v>
      </c>
      <c r="H17" s="35" t="s">
        <v>2462</v>
      </c>
      <c r="I17" s="36" t="s">
        <v>2462</v>
      </c>
      <c r="J17" s="52"/>
    </row>
  </sheetData>
  <sheetProtection/>
  <mergeCells count="3">
    <mergeCell ref="A2:I2"/>
    <mergeCell ref="A3:I3"/>
    <mergeCell ref="A4:I4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2.57421875" style="1" customWidth="1"/>
    <col min="2" max="9" width="17.7109375" style="0" customWidth="1"/>
    <col min="10" max="10" width="19.00390625" style="0" bestFit="1" customWidth="1"/>
  </cols>
  <sheetData>
    <row r="1" spans="1:10" ht="12.75">
      <c r="A1" s="155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283" t="str">
        <f>Startlist!A1</f>
        <v>19. Lõuna-Eesti Ralli 2021</v>
      </c>
      <c r="B2" s="284"/>
      <c r="C2" s="284"/>
      <c r="D2" s="284"/>
      <c r="E2" s="284"/>
      <c r="F2" s="284"/>
      <c r="G2" s="284"/>
      <c r="H2" s="284"/>
      <c r="I2" s="284"/>
      <c r="J2" s="285"/>
    </row>
    <row r="3" spans="1:10" ht="15">
      <c r="A3" s="283" t="str">
        <f>Startlist!$A2</f>
        <v>28.-29.august 2021</v>
      </c>
      <c r="B3" s="283"/>
      <c r="C3" s="283"/>
      <c r="D3" s="283"/>
      <c r="E3" s="283"/>
      <c r="F3" s="283"/>
      <c r="G3" s="283"/>
      <c r="H3" s="283"/>
      <c r="I3" s="283"/>
      <c r="J3" s="285"/>
    </row>
    <row r="4" spans="1:10" ht="15">
      <c r="A4" s="288" t="str">
        <f>Startlist!$A3</f>
        <v>Võru</v>
      </c>
      <c r="B4" s="288"/>
      <c r="C4" s="288"/>
      <c r="D4" s="288"/>
      <c r="E4" s="288"/>
      <c r="F4" s="288"/>
      <c r="G4" s="288"/>
      <c r="H4" s="288"/>
      <c r="I4" s="288"/>
      <c r="J4" s="289"/>
    </row>
    <row r="5" spans="1:10" ht="15">
      <c r="A5" s="108"/>
      <c r="B5" s="108"/>
      <c r="C5" s="108"/>
      <c r="D5" s="108"/>
      <c r="E5" s="108"/>
      <c r="F5" s="108"/>
      <c r="G5" s="108"/>
      <c r="H5" s="108"/>
      <c r="I5" s="108"/>
      <c r="J5" s="180"/>
    </row>
    <row r="6" spans="1:10" ht="14.25">
      <c r="A6" s="187" t="s">
        <v>305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">
      <c r="A7" s="188"/>
      <c r="B7" s="30"/>
      <c r="C7" s="30"/>
      <c r="D7" s="30"/>
      <c r="E7" s="30"/>
      <c r="F7" s="30"/>
      <c r="G7" s="30"/>
      <c r="H7" s="30"/>
      <c r="I7" s="30"/>
      <c r="J7" s="198" t="s">
        <v>239</v>
      </c>
    </row>
    <row r="8" spans="1:10" ht="12.75">
      <c r="A8" s="114"/>
      <c r="B8" s="14"/>
      <c r="C8" s="14"/>
      <c r="D8" s="14"/>
      <c r="E8" s="14"/>
      <c r="F8" s="14"/>
      <c r="G8" s="14"/>
      <c r="H8" s="14"/>
      <c r="I8" s="14"/>
      <c r="J8" s="14"/>
    </row>
    <row r="9" spans="1:10" ht="13.5" customHeight="1">
      <c r="A9" s="260"/>
      <c r="B9" s="166" t="s">
        <v>334</v>
      </c>
      <c r="C9" s="167" t="s">
        <v>335</v>
      </c>
      <c r="D9" s="167" t="s">
        <v>463</v>
      </c>
      <c r="E9" s="167" t="s">
        <v>349</v>
      </c>
      <c r="F9" s="167" t="s">
        <v>359</v>
      </c>
      <c r="G9" s="167" t="s">
        <v>379</v>
      </c>
      <c r="H9" s="167" t="s">
        <v>413</v>
      </c>
      <c r="I9" s="167" t="s">
        <v>415</v>
      </c>
      <c r="J9" s="168" t="s">
        <v>594</v>
      </c>
    </row>
    <row r="10" spans="1:10" ht="12.75" customHeight="1">
      <c r="A10" s="261" t="s">
        <v>834</v>
      </c>
      <c r="B10" s="169" t="s">
        <v>840</v>
      </c>
      <c r="C10" s="169" t="s">
        <v>991</v>
      </c>
      <c r="D10" s="169"/>
      <c r="E10" s="169" t="s">
        <v>1055</v>
      </c>
      <c r="F10" s="169" t="s">
        <v>884</v>
      </c>
      <c r="G10" s="169" t="s">
        <v>1172</v>
      </c>
      <c r="H10" s="169" t="s">
        <v>1182</v>
      </c>
      <c r="I10" s="169" t="s">
        <v>1083</v>
      </c>
      <c r="J10" s="169" t="s">
        <v>1558</v>
      </c>
    </row>
    <row r="11" spans="1:10" ht="12.75" customHeight="1">
      <c r="A11" s="262" t="s">
        <v>1747</v>
      </c>
      <c r="B11" s="170" t="s">
        <v>1748</v>
      </c>
      <c r="C11" s="170" t="s">
        <v>1749</v>
      </c>
      <c r="D11" s="170"/>
      <c r="E11" s="170" t="s">
        <v>1750</v>
      </c>
      <c r="F11" s="170" t="s">
        <v>1751</v>
      </c>
      <c r="G11" s="170" t="s">
        <v>1752</v>
      </c>
      <c r="H11" s="170" t="s">
        <v>1753</v>
      </c>
      <c r="I11" s="170" t="s">
        <v>1754</v>
      </c>
      <c r="J11" s="170" t="s">
        <v>1755</v>
      </c>
    </row>
    <row r="12" spans="1:10" ht="12.75" customHeight="1">
      <c r="A12" s="263" t="s">
        <v>1756</v>
      </c>
      <c r="B12" s="265" t="s">
        <v>1757</v>
      </c>
      <c r="C12" s="265" t="s">
        <v>1758</v>
      </c>
      <c r="D12" s="265"/>
      <c r="E12" s="265" t="s">
        <v>1759</v>
      </c>
      <c r="F12" s="265" t="s">
        <v>1760</v>
      </c>
      <c r="G12" s="265" t="s">
        <v>1761</v>
      </c>
      <c r="H12" s="265" t="s">
        <v>1762</v>
      </c>
      <c r="I12" s="265" t="s">
        <v>1763</v>
      </c>
      <c r="J12" s="265" t="s">
        <v>1764</v>
      </c>
    </row>
    <row r="13" spans="1:10" ht="12.75" customHeight="1">
      <c r="A13" s="264"/>
      <c r="B13" s="171"/>
      <c r="C13" s="171"/>
      <c r="D13" s="171"/>
      <c r="E13" s="171"/>
      <c r="F13" s="171" t="s">
        <v>1765</v>
      </c>
      <c r="G13" s="171"/>
      <c r="H13" s="171"/>
      <c r="I13" s="171"/>
      <c r="J13" s="171"/>
    </row>
    <row r="14" spans="1:10" ht="12.75" customHeight="1">
      <c r="A14" s="174" t="s">
        <v>835</v>
      </c>
      <c r="B14" s="265" t="s">
        <v>841</v>
      </c>
      <c r="C14" s="169" t="s">
        <v>850</v>
      </c>
      <c r="D14" s="169"/>
      <c r="E14" s="169" t="s">
        <v>1081</v>
      </c>
      <c r="F14" s="169" t="s">
        <v>885</v>
      </c>
      <c r="G14" s="169" t="s">
        <v>1173</v>
      </c>
      <c r="H14" s="169" t="s">
        <v>1251</v>
      </c>
      <c r="I14" s="169" t="s">
        <v>1270</v>
      </c>
      <c r="J14" s="169" t="s">
        <v>1520</v>
      </c>
    </row>
    <row r="15" spans="1:10" ht="12.75" customHeight="1">
      <c r="A15" s="174" t="s">
        <v>1766</v>
      </c>
      <c r="B15" s="170" t="s">
        <v>1767</v>
      </c>
      <c r="C15" s="170" t="s">
        <v>1768</v>
      </c>
      <c r="D15" s="170"/>
      <c r="E15" s="170" t="s">
        <v>1769</v>
      </c>
      <c r="F15" s="170" t="s">
        <v>1770</v>
      </c>
      <c r="G15" s="170" t="s">
        <v>1771</v>
      </c>
      <c r="H15" s="170" t="s">
        <v>1772</v>
      </c>
      <c r="I15" s="170" t="s">
        <v>1773</v>
      </c>
      <c r="J15" s="170" t="s">
        <v>1774</v>
      </c>
    </row>
    <row r="16" spans="1:10" ht="12.75" customHeight="1">
      <c r="A16" s="173" t="s">
        <v>1775</v>
      </c>
      <c r="B16" s="171" t="s">
        <v>1757</v>
      </c>
      <c r="C16" s="171" t="s">
        <v>1776</v>
      </c>
      <c r="D16" s="171"/>
      <c r="E16" s="171" t="s">
        <v>1777</v>
      </c>
      <c r="F16" s="171" t="s">
        <v>1760</v>
      </c>
      <c r="G16" s="171" t="s">
        <v>1761</v>
      </c>
      <c r="H16" s="171" t="s">
        <v>1778</v>
      </c>
      <c r="I16" s="171" t="s">
        <v>1763</v>
      </c>
      <c r="J16" s="171" t="s">
        <v>1779</v>
      </c>
    </row>
    <row r="17" spans="1:10" ht="12.75" customHeight="1">
      <c r="A17" s="172" t="s">
        <v>836</v>
      </c>
      <c r="B17" s="169" t="s">
        <v>842</v>
      </c>
      <c r="C17" s="169" t="s">
        <v>851</v>
      </c>
      <c r="D17" s="169"/>
      <c r="E17" s="169" t="s">
        <v>1082</v>
      </c>
      <c r="F17" s="169" t="s">
        <v>886</v>
      </c>
      <c r="G17" s="169" t="s">
        <v>1183</v>
      </c>
      <c r="H17" s="169" t="s">
        <v>1252</v>
      </c>
      <c r="I17" s="169" t="s">
        <v>1122</v>
      </c>
      <c r="J17" s="169" t="s">
        <v>1521</v>
      </c>
    </row>
    <row r="18" spans="1:10" ht="12.75" customHeight="1">
      <c r="A18" s="174" t="s">
        <v>1780</v>
      </c>
      <c r="B18" s="170" t="s">
        <v>1781</v>
      </c>
      <c r="C18" s="170" t="s">
        <v>1782</v>
      </c>
      <c r="D18" s="170"/>
      <c r="E18" s="170" t="s">
        <v>1783</v>
      </c>
      <c r="F18" s="170" t="s">
        <v>1784</v>
      </c>
      <c r="G18" s="170" t="s">
        <v>1785</v>
      </c>
      <c r="H18" s="170" t="s">
        <v>1786</v>
      </c>
      <c r="I18" s="170" t="s">
        <v>1787</v>
      </c>
      <c r="J18" s="170" t="s">
        <v>1788</v>
      </c>
    </row>
    <row r="19" spans="1:10" ht="12.75" customHeight="1">
      <c r="A19" s="173" t="s">
        <v>1789</v>
      </c>
      <c r="B19" s="171" t="s">
        <v>1757</v>
      </c>
      <c r="C19" s="171" t="s">
        <v>1776</v>
      </c>
      <c r="D19" s="171"/>
      <c r="E19" s="171" t="s">
        <v>1777</v>
      </c>
      <c r="F19" s="171" t="s">
        <v>1760</v>
      </c>
      <c r="G19" s="171" t="s">
        <v>1790</v>
      </c>
      <c r="H19" s="171" t="s">
        <v>1778</v>
      </c>
      <c r="I19" s="171" t="s">
        <v>1791</v>
      </c>
      <c r="J19" s="171" t="s">
        <v>1779</v>
      </c>
    </row>
    <row r="20" spans="1:10" ht="12.75" customHeight="1">
      <c r="A20" s="172" t="s">
        <v>837</v>
      </c>
      <c r="B20" s="169" t="s">
        <v>843</v>
      </c>
      <c r="C20" s="169" t="s">
        <v>852</v>
      </c>
      <c r="D20" s="169"/>
      <c r="E20" s="169" t="s">
        <v>1083</v>
      </c>
      <c r="F20" s="169" t="s">
        <v>1004</v>
      </c>
      <c r="G20" s="169" t="s">
        <v>1184</v>
      </c>
      <c r="H20" s="169" t="s">
        <v>1114</v>
      </c>
      <c r="I20" s="169" t="s">
        <v>1272</v>
      </c>
      <c r="J20" s="169" t="s">
        <v>1592</v>
      </c>
    </row>
    <row r="21" spans="1:10" ht="12.75" customHeight="1">
      <c r="A21" s="174" t="s">
        <v>1792</v>
      </c>
      <c r="B21" s="170" t="s">
        <v>1793</v>
      </c>
      <c r="C21" s="170" t="s">
        <v>1794</v>
      </c>
      <c r="D21" s="170"/>
      <c r="E21" s="170" t="s">
        <v>1754</v>
      </c>
      <c r="F21" s="170" t="s">
        <v>1795</v>
      </c>
      <c r="G21" s="170" t="s">
        <v>1796</v>
      </c>
      <c r="H21" s="170" t="s">
        <v>1797</v>
      </c>
      <c r="I21" s="170" t="s">
        <v>1798</v>
      </c>
      <c r="J21" s="170" t="s">
        <v>1799</v>
      </c>
    </row>
    <row r="22" spans="1:10" ht="12.75" customHeight="1">
      <c r="A22" s="173" t="s">
        <v>1756</v>
      </c>
      <c r="B22" s="171" t="s">
        <v>1757</v>
      </c>
      <c r="C22" s="171" t="s">
        <v>1776</v>
      </c>
      <c r="D22" s="171"/>
      <c r="E22" s="171" t="s">
        <v>1777</v>
      </c>
      <c r="F22" s="171" t="s">
        <v>1765</v>
      </c>
      <c r="G22" s="171" t="s">
        <v>1790</v>
      </c>
      <c r="H22" s="171" t="s">
        <v>1800</v>
      </c>
      <c r="I22" s="171" t="s">
        <v>1763</v>
      </c>
      <c r="J22" s="171" t="s">
        <v>1801</v>
      </c>
    </row>
    <row r="23" spans="1:10" ht="12.75" customHeight="1">
      <c r="A23" s="172" t="s">
        <v>1802</v>
      </c>
      <c r="B23" s="169" t="s">
        <v>1962</v>
      </c>
      <c r="C23" s="169" t="s">
        <v>1965</v>
      </c>
      <c r="D23" s="169"/>
      <c r="E23" s="169" t="s">
        <v>1994</v>
      </c>
      <c r="F23" s="169" t="s">
        <v>1951</v>
      </c>
      <c r="G23" s="169" t="s">
        <v>2226</v>
      </c>
      <c r="H23" s="169" t="s">
        <v>2044</v>
      </c>
      <c r="I23" s="169" t="s">
        <v>2059</v>
      </c>
      <c r="J23" s="169" t="s">
        <v>2174</v>
      </c>
    </row>
    <row r="24" spans="1:10" ht="12.75" customHeight="1">
      <c r="A24" s="174" t="s">
        <v>1803</v>
      </c>
      <c r="B24" s="170" t="s">
        <v>2262</v>
      </c>
      <c r="C24" s="170" t="s">
        <v>2263</v>
      </c>
      <c r="D24" s="170"/>
      <c r="E24" s="170" t="s">
        <v>2264</v>
      </c>
      <c r="F24" s="170" t="s">
        <v>2265</v>
      </c>
      <c r="G24" s="170" t="s">
        <v>2266</v>
      </c>
      <c r="H24" s="170" t="s">
        <v>2267</v>
      </c>
      <c r="I24" s="170" t="s">
        <v>2268</v>
      </c>
      <c r="J24" s="170" t="s">
        <v>2269</v>
      </c>
    </row>
    <row r="25" spans="1:10" ht="12.75" customHeight="1">
      <c r="A25" s="173" t="s">
        <v>1804</v>
      </c>
      <c r="B25" s="171" t="s">
        <v>1757</v>
      </c>
      <c r="C25" s="171" t="s">
        <v>2270</v>
      </c>
      <c r="D25" s="171"/>
      <c r="E25" s="171" t="s">
        <v>1777</v>
      </c>
      <c r="F25" s="171" t="s">
        <v>1765</v>
      </c>
      <c r="G25" s="171" t="s">
        <v>1790</v>
      </c>
      <c r="H25" s="171" t="s">
        <v>1778</v>
      </c>
      <c r="I25" s="171" t="s">
        <v>1791</v>
      </c>
      <c r="J25" s="171" t="s">
        <v>1779</v>
      </c>
    </row>
    <row r="26" spans="1:10" ht="12.75" customHeight="1">
      <c r="A26" s="172" t="s">
        <v>1805</v>
      </c>
      <c r="B26" s="169" t="s">
        <v>1963</v>
      </c>
      <c r="C26" s="169" t="s">
        <v>1966</v>
      </c>
      <c r="D26" s="169"/>
      <c r="E26" s="169" t="s">
        <v>1995</v>
      </c>
      <c r="F26" s="169" t="s">
        <v>1952</v>
      </c>
      <c r="G26" s="169" t="s">
        <v>2001</v>
      </c>
      <c r="H26" s="169" t="s">
        <v>2056</v>
      </c>
      <c r="I26" s="169" t="s">
        <v>2060</v>
      </c>
      <c r="J26" s="169" t="s">
        <v>2175</v>
      </c>
    </row>
    <row r="27" spans="1:10" ht="12.75" customHeight="1">
      <c r="A27" s="174" t="s">
        <v>1806</v>
      </c>
      <c r="B27" s="170" t="s">
        <v>2271</v>
      </c>
      <c r="C27" s="170" t="s">
        <v>2272</v>
      </c>
      <c r="D27" s="170"/>
      <c r="E27" s="170" t="s">
        <v>2273</v>
      </c>
      <c r="F27" s="170" t="s">
        <v>2274</v>
      </c>
      <c r="G27" s="170" t="s">
        <v>2275</v>
      </c>
      <c r="H27" s="170" t="s">
        <v>2276</v>
      </c>
      <c r="I27" s="170" t="s">
        <v>2277</v>
      </c>
      <c r="J27" s="170" t="s">
        <v>2278</v>
      </c>
    </row>
    <row r="28" spans="1:10" ht="12.75" customHeight="1">
      <c r="A28" s="173" t="s">
        <v>1807</v>
      </c>
      <c r="B28" s="171" t="s">
        <v>1757</v>
      </c>
      <c r="C28" s="171" t="s">
        <v>2270</v>
      </c>
      <c r="D28" s="171"/>
      <c r="E28" s="171" t="s">
        <v>1777</v>
      </c>
      <c r="F28" s="171" t="s">
        <v>1765</v>
      </c>
      <c r="G28" s="171" t="s">
        <v>1761</v>
      </c>
      <c r="H28" s="171" t="s">
        <v>1762</v>
      </c>
      <c r="I28" s="171" t="s">
        <v>1791</v>
      </c>
      <c r="J28" s="171" t="s">
        <v>1779</v>
      </c>
    </row>
    <row r="29" spans="1:10" ht="12.75" customHeight="1">
      <c r="A29" s="261" t="s">
        <v>1808</v>
      </c>
      <c r="B29" s="169" t="s">
        <v>1964</v>
      </c>
      <c r="C29" s="169" t="s">
        <v>1943</v>
      </c>
      <c r="D29" s="169"/>
      <c r="E29" s="169" t="s">
        <v>1996</v>
      </c>
      <c r="F29" s="169" t="s">
        <v>1953</v>
      </c>
      <c r="G29" s="169"/>
      <c r="H29" s="169"/>
      <c r="I29" s="169"/>
      <c r="J29" s="169"/>
    </row>
    <row r="30" spans="1:10" ht="12.75" customHeight="1">
      <c r="A30" s="262" t="s">
        <v>1809</v>
      </c>
      <c r="B30" s="170" t="s">
        <v>2279</v>
      </c>
      <c r="C30" s="170" t="s">
        <v>2280</v>
      </c>
      <c r="D30" s="170"/>
      <c r="E30" s="170" t="s">
        <v>2281</v>
      </c>
      <c r="F30" s="170" t="s">
        <v>2282</v>
      </c>
      <c r="G30" s="170"/>
      <c r="H30" s="170"/>
      <c r="I30" s="170"/>
      <c r="J30" s="170"/>
    </row>
    <row r="31" spans="1:10" ht="12.75" customHeight="1">
      <c r="A31" s="263" t="s">
        <v>1810</v>
      </c>
      <c r="B31" s="265" t="s">
        <v>1757</v>
      </c>
      <c r="C31" s="265" t="s">
        <v>2283</v>
      </c>
      <c r="D31" s="265"/>
      <c r="E31" s="265" t="s">
        <v>1777</v>
      </c>
      <c r="F31" s="265" t="s">
        <v>1765</v>
      </c>
      <c r="G31" s="265"/>
      <c r="H31" s="265"/>
      <c r="I31" s="265"/>
      <c r="J31" s="265"/>
    </row>
    <row r="32" spans="1:10" ht="12.75" customHeight="1">
      <c r="A32" s="172" t="s">
        <v>1811</v>
      </c>
      <c r="B32" s="169" t="s">
        <v>2285</v>
      </c>
      <c r="C32" s="169" t="s">
        <v>2466</v>
      </c>
      <c r="D32" s="169"/>
      <c r="E32" s="169" t="s">
        <v>2371</v>
      </c>
      <c r="F32" s="169" t="s">
        <v>2305</v>
      </c>
      <c r="G32" s="169" t="s">
        <v>1986</v>
      </c>
      <c r="H32" s="169" t="s">
        <v>2403</v>
      </c>
      <c r="I32" s="169" t="s">
        <v>2488</v>
      </c>
      <c r="J32" s="169" t="s">
        <v>162</v>
      </c>
    </row>
    <row r="33" spans="1:10" ht="12.75" customHeight="1">
      <c r="A33" s="174" t="s">
        <v>1812</v>
      </c>
      <c r="B33" s="170" t="s">
        <v>240</v>
      </c>
      <c r="C33" s="170" t="s">
        <v>241</v>
      </c>
      <c r="D33" s="170"/>
      <c r="E33" s="170" t="s">
        <v>242</v>
      </c>
      <c r="F33" s="170" t="s">
        <v>243</v>
      </c>
      <c r="G33" s="170" t="s">
        <v>244</v>
      </c>
      <c r="H33" s="170" t="s">
        <v>245</v>
      </c>
      <c r="I33" s="170" t="s">
        <v>246</v>
      </c>
      <c r="J33" s="170" t="s">
        <v>247</v>
      </c>
    </row>
    <row r="34" spans="1:10" ht="12.75" customHeight="1">
      <c r="A34" s="173" t="s">
        <v>1804</v>
      </c>
      <c r="B34" s="171" t="s">
        <v>1757</v>
      </c>
      <c r="C34" s="171" t="s">
        <v>1776</v>
      </c>
      <c r="D34" s="171"/>
      <c r="E34" s="171" t="s">
        <v>1777</v>
      </c>
      <c r="F34" s="171" t="s">
        <v>1765</v>
      </c>
      <c r="G34" s="171" t="s">
        <v>2284</v>
      </c>
      <c r="H34" s="171" t="s">
        <v>1778</v>
      </c>
      <c r="I34" s="171" t="s">
        <v>1791</v>
      </c>
      <c r="J34" s="171" t="s">
        <v>1779</v>
      </c>
    </row>
    <row r="35" spans="1:10" ht="12.75" customHeight="1">
      <c r="A35" s="172" t="s">
        <v>1813</v>
      </c>
      <c r="B35" s="169" t="s">
        <v>2286</v>
      </c>
      <c r="C35" s="169" t="s">
        <v>2290</v>
      </c>
      <c r="D35" s="169"/>
      <c r="E35" s="169" t="s">
        <v>1840</v>
      </c>
      <c r="F35" s="169" t="s">
        <v>2306</v>
      </c>
      <c r="G35" s="169" t="s">
        <v>2377</v>
      </c>
      <c r="H35" s="169" t="s">
        <v>2404</v>
      </c>
      <c r="I35" s="169" t="s">
        <v>2489</v>
      </c>
      <c r="J35" s="169" t="s">
        <v>2111</v>
      </c>
    </row>
    <row r="36" spans="1:10" ht="12.75" customHeight="1">
      <c r="A36" s="174" t="s">
        <v>1814</v>
      </c>
      <c r="B36" s="170" t="s">
        <v>248</v>
      </c>
      <c r="C36" s="170" t="s">
        <v>249</v>
      </c>
      <c r="D36" s="170"/>
      <c r="E36" s="170" t="s">
        <v>250</v>
      </c>
      <c r="F36" s="170" t="s">
        <v>251</v>
      </c>
      <c r="G36" s="170" t="s">
        <v>252</v>
      </c>
      <c r="H36" s="170" t="s">
        <v>253</v>
      </c>
      <c r="I36" s="170" t="s">
        <v>254</v>
      </c>
      <c r="J36" s="170" t="s">
        <v>255</v>
      </c>
    </row>
    <row r="37" spans="1:10" ht="12.75" customHeight="1">
      <c r="A37" s="173" t="s">
        <v>1807</v>
      </c>
      <c r="B37" s="171" t="s">
        <v>1757</v>
      </c>
      <c r="C37" s="171" t="s">
        <v>2270</v>
      </c>
      <c r="D37" s="171"/>
      <c r="E37" s="171" t="s">
        <v>1777</v>
      </c>
      <c r="F37" s="171" t="s">
        <v>1765</v>
      </c>
      <c r="G37" s="171" t="s">
        <v>1761</v>
      </c>
      <c r="H37" s="171" t="s">
        <v>1778</v>
      </c>
      <c r="I37" s="171" t="s">
        <v>1791</v>
      </c>
      <c r="J37" s="171" t="s">
        <v>1779</v>
      </c>
    </row>
    <row r="38" spans="1:10" ht="12.75" customHeight="1">
      <c r="A38" s="172" t="s">
        <v>1815</v>
      </c>
      <c r="B38" s="169" t="s">
        <v>2287</v>
      </c>
      <c r="C38" s="169" t="s">
        <v>2291</v>
      </c>
      <c r="D38" s="169"/>
      <c r="E38" s="169" t="s">
        <v>2372</v>
      </c>
      <c r="F38" s="169" t="s">
        <v>2307</v>
      </c>
      <c r="G38" s="169" t="s">
        <v>2368</v>
      </c>
      <c r="H38" s="169" t="s">
        <v>2419</v>
      </c>
      <c r="I38" s="169" t="s">
        <v>2490</v>
      </c>
      <c r="J38" s="169" t="s">
        <v>122</v>
      </c>
    </row>
    <row r="39" spans="1:10" ht="12.75" customHeight="1">
      <c r="A39" s="174" t="s">
        <v>1816</v>
      </c>
      <c r="B39" s="170" t="s">
        <v>256</v>
      </c>
      <c r="C39" s="170" t="s">
        <v>257</v>
      </c>
      <c r="D39" s="170"/>
      <c r="E39" s="170" t="s">
        <v>258</v>
      </c>
      <c r="F39" s="170" t="s">
        <v>259</v>
      </c>
      <c r="G39" s="170" t="s">
        <v>260</v>
      </c>
      <c r="H39" s="170" t="s">
        <v>261</v>
      </c>
      <c r="I39" s="170" t="s">
        <v>262</v>
      </c>
      <c r="J39" s="170" t="s">
        <v>263</v>
      </c>
    </row>
    <row r="40" spans="1:10" ht="12.75" customHeight="1">
      <c r="A40" s="173" t="s">
        <v>1810</v>
      </c>
      <c r="B40" s="171" t="s">
        <v>1757</v>
      </c>
      <c r="C40" s="171" t="s">
        <v>2270</v>
      </c>
      <c r="D40" s="171"/>
      <c r="E40" s="171" t="s">
        <v>1777</v>
      </c>
      <c r="F40" s="171" t="s">
        <v>1765</v>
      </c>
      <c r="G40" s="171" t="s">
        <v>2284</v>
      </c>
      <c r="H40" s="171" t="s">
        <v>1762</v>
      </c>
      <c r="I40" s="171" t="s">
        <v>1791</v>
      </c>
      <c r="J40" s="171" t="s">
        <v>264</v>
      </c>
    </row>
    <row r="41" spans="1:10" ht="12.75">
      <c r="A41" s="259"/>
      <c r="B41" s="1"/>
      <c r="C41" s="208"/>
      <c r="E41" s="208"/>
      <c r="F41" s="208"/>
      <c r="G41" s="208"/>
      <c r="H41" s="208"/>
      <c r="I41" s="208"/>
      <c r="J41" s="208" t="s">
        <v>265</v>
      </c>
    </row>
    <row r="42" spans="1:10" ht="12.75">
      <c r="A42" s="197"/>
      <c r="B42" s="1"/>
      <c r="C42" s="208"/>
      <c r="E42" s="208"/>
      <c r="F42" s="208"/>
      <c r="G42" s="208"/>
      <c r="H42" s="208"/>
      <c r="I42" s="208"/>
      <c r="J42" s="208"/>
    </row>
    <row r="43" ht="12.75">
      <c r="A43" s="272" t="s">
        <v>1817</v>
      </c>
    </row>
  </sheetData>
  <sheetProtection/>
  <mergeCells count="3">
    <mergeCell ref="A2:J2"/>
    <mergeCell ref="A3:J3"/>
    <mergeCell ref="A4:J4"/>
  </mergeCells>
  <printOptions horizontalCentered="1"/>
  <pageMargins left="0" right="0" top="0" bottom="0" header="0" footer="0"/>
  <pageSetup fitToHeight="1" fitToWidth="1" horizontalDpi="360" verticalDpi="36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1" customWidth="1"/>
    <col min="7" max="7" width="12.421875" style="0" customWidth="1"/>
  </cols>
  <sheetData>
    <row r="1" spans="1:13" ht="15">
      <c r="A1" s="30"/>
      <c r="B1" s="30"/>
      <c r="C1" s="30"/>
      <c r="D1" s="108" t="e">
        <f>Startlist!#REF!</f>
        <v>#REF!</v>
      </c>
      <c r="E1" s="30"/>
      <c r="F1" s="155"/>
      <c r="G1" s="30"/>
      <c r="H1" s="30"/>
      <c r="I1" s="30"/>
      <c r="J1" s="30"/>
      <c r="K1" s="30"/>
      <c r="L1" s="30"/>
      <c r="M1" s="30"/>
    </row>
    <row r="2" spans="1:13" ht="12.75" customHeight="1">
      <c r="A2" s="286" t="str">
        <f>Startlist!A1</f>
        <v>19. Lõuna-Eesti Ralli 2021</v>
      </c>
      <c r="B2" s="292"/>
      <c r="C2" s="292"/>
      <c r="D2" s="292"/>
      <c r="E2" s="292"/>
      <c r="F2" s="292"/>
      <c r="G2" s="30"/>
      <c r="H2" s="30"/>
      <c r="I2" s="30"/>
      <c r="J2" s="30"/>
      <c r="K2" s="30"/>
      <c r="L2" s="30"/>
      <c r="M2" s="30"/>
    </row>
    <row r="3" spans="1:13" ht="15" customHeight="1">
      <c r="A3" s="191"/>
      <c r="B3" s="191"/>
      <c r="C3" s="286" t="str">
        <f>Startlist!$A2</f>
        <v>28.-29.august 2021</v>
      </c>
      <c r="D3" s="286"/>
      <c r="E3" s="286"/>
      <c r="F3" s="192"/>
      <c r="G3" s="30"/>
      <c r="H3" s="30"/>
      <c r="I3" s="30"/>
      <c r="J3" s="30"/>
      <c r="K3" s="30"/>
      <c r="L3" s="30"/>
      <c r="M3" s="30"/>
    </row>
    <row r="4" spans="1:13" ht="15" customHeight="1">
      <c r="A4" s="30"/>
      <c r="B4" s="30"/>
      <c r="C4" s="286" t="str">
        <f>Startlist!$A3</f>
        <v>Võru</v>
      </c>
      <c r="D4" s="286"/>
      <c r="E4" s="286"/>
      <c r="F4" s="155"/>
      <c r="G4" s="30"/>
      <c r="H4" s="30"/>
      <c r="I4" s="30"/>
      <c r="J4" s="30"/>
      <c r="K4" s="30"/>
      <c r="L4" s="30"/>
      <c r="M4" s="30"/>
    </row>
    <row r="5" spans="1:13" ht="12.75">
      <c r="A5" s="30"/>
      <c r="B5" s="30"/>
      <c r="C5" s="30"/>
      <c r="D5" s="30"/>
      <c r="E5" s="30"/>
      <c r="F5" s="155"/>
      <c r="G5" s="30"/>
      <c r="H5" s="30"/>
      <c r="I5" s="30"/>
      <c r="J5" s="30"/>
      <c r="K5" s="30"/>
      <c r="L5" s="30"/>
      <c r="M5" s="30"/>
    </row>
    <row r="6" spans="1:13" ht="12.75">
      <c r="A6" s="30"/>
      <c r="B6" s="30"/>
      <c r="C6" s="30"/>
      <c r="D6" s="30"/>
      <c r="E6" s="30"/>
      <c r="F6" s="156"/>
      <c r="G6" s="34"/>
      <c r="H6" s="30"/>
      <c r="I6" s="30"/>
      <c r="J6" s="30"/>
      <c r="K6" s="30"/>
      <c r="L6" s="30"/>
      <c r="M6" s="30"/>
    </row>
    <row r="7" spans="3:13" ht="12.75">
      <c r="C7" s="290" t="s">
        <v>300</v>
      </c>
      <c r="D7" s="291"/>
      <c r="E7" s="18" t="s">
        <v>306</v>
      </c>
      <c r="F7" s="156"/>
      <c r="G7" s="34"/>
      <c r="H7" s="30"/>
      <c r="I7" s="30"/>
      <c r="J7" s="30"/>
      <c r="K7" s="30"/>
      <c r="L7" s="30"/>
      <c r="M7" s="30"/>
    </row>
    <row r="8" spans="1:13" ht="18.75" customHeight="1">
      <c r="A8" s="30"/>
      <c r="B8" s="30"/>
      <c r="C8" s="110" t="s">
        <v>334</v>
      </c>
      <c r="D8" s="111"/>
      <c r="E8" s="112">
        <v>3</v>
      </c>
      <c r="F8" s="156"/>
      <c r="G8" s="157"/>
      <c r="H8" s="30"/>
      <c r="I8" s="30"/>
      <c r="J8" s="30"/>
      <c r="K8" s="30"/>
      <c r="L8" s="30"/>
      <c r="M8" s="30"/>
    </row>
    <row r="9" spans="1:13" ht="18.75" customHeight="1">
      <c r="A9" s="30"/>
      <c r="B9" s="30"/>
      <c r="C9" s="110" t="s">
        <v>335</v>
      </c>
      <c r="D9" s="111"/>
      <c r="E9" s="112">
        <v>9</v>
      </c>
      <c r="F9" s="33"/>
      <c r="G9" s="157"/>
      <c r="H9" s="30"/>
      <c r="I9" s="30"/>
      <c r="J9" s="30"/>
      <c r="K9" s="30"/>
      <c r="L9" s="30"/>
      <c r="M9" s="30"/>
    </row>
    <row r="10" spans="1:13" ht="18.75" customHeight="1">
      <c r="A10" s="30"/>
      <c r="B10" s="30"/>
      <c r="C10" s="250" t="s">
        <v>463</v>
      </c>
      <c r="D10" s="251"/>
      <c r="E10" s="252">
        <v>0</v>
      </c>
      <c r="F10" s="33"/>
      <c r="G10" s="157"/>
      <c r="H10" s="30"/>
      <c r="I10" s="30"/>
      <c r="J10" s="30"/>
      <c r="K10" s="30"/>
      <c r="L10" s="30"/>
      <c r="M10" s="30"/>
    </row>
    <row r="11" spans="1:13" ht="19.5" customHeight="1">
      <c r="A11" s="30"/>
      <c r="B11" s="30"/>
      <c r="C11" s="110" t="s">
        <v>349</v>
      </c>
      <c r="D11" s="111"/>
      <c r="E11" s="112">
        <v>8</v>
      </c>
      <c r="F11" s="33"/>
      <c r="G11" s="30"/>
      <c r="H11" s="30"/>
      <c r="I11" s="30"/>
      <c r="J11" s="30"/>
      <c r="K11" s="30"/>
      <c r="L11" s="30"/>
      <c r="M11" s="30"/>
    </row>
    <row r="12" spans="1:13" ht="19.5" customHeight="1">
      <c r="A12" s="30"/>
      <c r="B12" s="30"/>
      <c r="C12" s="110" t="s">
        <v>359</v>
      </c>
      <c r="D12" s="111"/>
      <c r="E12" s="112">
        <v>15</v>
      </c>
      <c r="F12" s="33"/>
      <c r="G12" s="30"/>
      <c r="H12" s="30"/>
      <c r="I12" s="30"/>
      <c r="J12" s="30"/>
      <c r="K12" s="30"/>
      <c r="L12" s="30"/>
      <c r="M12" s="30"/>
    </row>
    <row r="13" spans="1:13" ht="19.5" customHeight="1">
      <c r="A13" s="30"/>
      <c r="B13" s="30"/>
      <c r="C13" s="110" t="s">
        <v>379</v>
      </c>
      <c r="D13" s="111"/>
      <c r="E13" s="112">
        <v>16</v>
      </c>
      <c r="F13" s="33"/>
      <c r="G13" s="30"/>
      <c r="H13" s="30"/>
      <c r="I13" s="30"/>
      <c r="J13" s="30"/>
      <c r="K13" s="30"/>
      <c r="L13" s="30"/>
      <c r="M13" s="30"/>
    </row>
    <row r="14" spans="1:13" ht="19.5" customHeight="1">
      <c r="A14" s="30"/>
      <c r="B14" s="30"/>
      <c r="C14" s="110" t="s">
        <v>413</v>
      </c>
      <c r="D14" s="111"/>
      <c r="E14" s="112">
        <v>19</v>
      </c>
      <c r="F14" s="33"/>
      <c r="G14" s="30"/>
      <c r="H14" s="30"/>
      <c r="I14" s="30"/>
      <c r="J14" s="30"/>
      <c r="K14" s="30"/>
      <c r="L14" s="30"/>
      <c r="M14" s="30"/>
    </row>
    <row r="15" spans="1:13" ht="19.5" customHeight="1">
      <c r="A15" s="30"/>
      <c r="B15" s="30"/>
      <c r="C15" s="110" t="s">
        <v>415</v>
      </c>
      <c r="D15" s="111"/>
      <c r="E15" s="112">
        <v>8</v>
      </c>
      <c r="F15" s="33"/>
      <c r="G15" s="30"/>
      <c r="H15" s="30"/>
      <c r="I15" s="30"/>
      <c r="J15" s="30"/>
      <c r="K15" s="30"/>
      <c r="L15" s="30"/>
      <c r="M15" s="30"/>
    </row>
    <row r="16" spans="1:13" ht="19.5" customHeight="1">
      <c r="A16" s="30"/>
      <c r="B16" s="30"/>
      <c r="C16" s="110" t="s">
        <v>594</v>
      </c>
      <c r="D16" s="111"/>
      <c r="E16" s="112">
        <v>12</v>
      </c>
      <c r="F16" s="33"/>
      <c r="G16" s="30"/>
      <c r="H16" s="30"/>
      <c r="I16" s="30"/>
      <c r="J16" s="30"/>
      <c r="K16" s="30"/>
      <c r="L16" s="30"/>
      <c r="M16" s="30"/>
    </row>
    <row r="17" spans="1:13" ht="19.5" customHeight="1">
      <c r="A17" s="30"/>
      <c r="B17" s="30"/>
      <c r="C17" s="124" t="s">
        <v>301</v>
      </c>
      <c r="D17" s="125"/>
      <c r="E17" s="126">
        <f>SUM(E8:E16)</f>
        <v>90</v>
      </c>
      <c r="F17" s="155"/>
      <c r="G17" s="30"/>
      <c r="H17" s="30"/>
      <c r="I17" s="30"/>
      <c r="J17" s="30"/>
      <c r="K17" s="30"/>
      <c r="L17" s="30"/>
      <c r="M17" s="30"/>
    </row>
    <row r="18" spans="1:13" ht="19.5" customHeight="1">
      <c r="A18" s="30"/>
      <c r="B18" s="30"/>
      <c r="C18" s="30"/>
      <c r="D18" s="30"/>
      <c r="E18" s="30"/>
      <c r="F18" s="155"/>
      <c r="G18" s="30"/>
      <c r="H18" s="30"/>
      <c r="I18" s="30"/>
      <c r="J18" s="30"/>
      <c r="K18" s="30"/>
      <c r="L18" s="30"/>
      <c r="M18" s="30"/>
    </row>
    <row r="19" spans="1:13" ht="19.5" customHeight="1">
      <c r="A19" s="30"/>
      <c r="B19" s="30"/>
      <c r="C19" s="30"/>
      <c r="D19" s="30"/>
      <c r="E19" s="30"/>
      <c r="F19" s="155"/>
      <c r="G19" s="30"/>
      <c r="H19" s="30"/>
      <c r="I19" s="30"/>
      <c r="J19" s="30"/>
      <c r="K19" s="30"/>
      <c r="L19" s="30"/>
      <c r="M19" s="30"/>
    </row>
    <row r="20" spans="1:13" ht="19.5" customHeight="1">
      <c r="A20" s="30"/>
      <c r="B20" s="30"/>
      <c r="C20" s="30"/>
      <c r="D20" s="30"/>
      <c r="E20" s="30"/>
      <c r="F20" s="155"/>
      <c r="G20" s="30"/>
      <c r="H20" s="30"/>
      <c r="I20" s="30"/>
      <c r="J20" s="30"/>
      <c r="K20" s="30"/>
      <c r="L20" s="30"/>
      <c r="M20" s="30"/>
    </row>
    <row r="21" spans="1:13" ht="19.5" customHeight="1">
      <c r="A21" s="30"/>
      <c r="B21" s="30"/>
      <c r="C21" s="30"/>
      <c r="D21" s="30"/>
      <c r="E21" s="30"/>
      <c r="F21" s="155"/>
      <c r="G21" s="30"/>
      <c r="H21" s="30"/>
      <c r="I21" s="30"/>
      <c r="J21" s="30"/>
      <c r="K21" s="30"/>
      <c r="L21" s="30"/>
      <c r="M21" s="30"/>
    </row>
    <row r="22" spans="1:13" ht="19.5" customHeight="1">
      <c r="A22" s="30"/>
      <c r="B22" s="30"/>
      <c r="C22" s="30"/>
      <c r="D22" s="30"/>
      <c r="E22" s="30"/>
      <c r="F22" s="155"/>
      <c r="G22" s="30"/>
      <c r="H22" s="30"/>
      <c r="I22" s="30"/>
      <c r="J22" s="30"/>
      <c r="K22" s="30"/>
      <c r="L22" s="30"/>
      <c r="M22" s="30"/>
    </row>
    <row r="23" spans="1:13" ht="19.5" customHeight="1">
      <c r="A23" s="30"/>
      <c r="B23" s="30"/>
      <c r="C23" s="30"/>
      <c r="D23" s="30"/>
      <c r="E23" s="30"/>
      <c r="F23" s="155"/>
      <c r="G23" s="30"/>
      <c r="H23" s="30"/>
      <c r="I23" s="30"/>
      <c r="J23" s="30"/>
      <c r="K23" s="30"/>
      <c r="L23" s="30"/>
      <c r="M23" s="30"/>
    </row>
    <row r="24" spans="1:13" ht="19.5" customHeight="1">
      <c r="A24" s="30"/>
      <c r="B24" s="30"/>
      <c r="C24" s="30"/>
      <c r="D24" s="30"/>
      <c r="E24" s="30"/>
      <c r="F24" s="155"/>
      <c r="G24" s="30"/>
      <c r="H24" s="30"/>
      <c r="I24" s="30"/>
      <c r="J24" s="30"/>
      <c r="K24" s="30"/>
      <c r="L24" s="30"/>
      <c r="M24" s="30"/>
    </row>
    <row r="25" spans="1:13" ht="19.5" customHeight="1">
      <c r="A25" s="30"/>
      <c r="B25" s="30"/>
      <c r="C25" s="30"/>
      <c r="D25" s="30"/>
      <c r="E25" s="30"/>
      <c r="F25" s="155"/>
      <c r="G25" s="30"/>
      <c r="H25" s="30"/>
      <c r="I25" s="30"/>
      <c r="J25" s="30"/>
      <c r="K25" s="30"/>
      <c r="L25" s="30"/>
      <c r="M25" s="30"/>
    </row>
    <row r="26" spans="1:13" ht="19.5" customHeight="1">
      <c r="A26" s="30"/>
      <c r="B26" s="30"/>
      <c r="C26" s="30"/>
      <c r="D26" s="30"/>
      <c r="E26" s="30"/>
      <c r="F26" s="155"/>
      <c r="G26" s="30"/>
      <c r="H26" s="30"/>
      <c r="I26" s="30"/>
      <c r="J26" s="30"/>
      <c r="K26" s="30"/>
      <c r="L26" s="30"/>
      <c r="M26" s="30"/>
    </row>
    <row r="27" spans="1:13" ht="19.5" customHeight="1">
      <c r="A27" s="30"/>
      <c r="B27" s="30"/>
      <c r="C27" s="30"/>
      <c r="D27" s="30"/>
      <c r="E27" s="30"/>
      <c r="F27" s="155"/>
      <c r="G27" s="30"/>
      <c r="H27" s="30"/>
      <c r="I27" s="30"/>
      <c r="J27" s="30"/>
      <c r="K27" s="30"/>
      <c r="L27" s="30"/>
      <c r="M27" s="30"/>
    </row>
    <row r="28" spans="1:13" ht="19.5" customHeight="1">
      <c r="A28" s="30"/>
      <c r="B28" s="30"/>
      <c r="C28" s="30"/>
      <c r="D28" s="30"/>
      <c r="E28" s="30"/>
      <c r="F28" s="155"/>
      <c r="G28" s="30"/>
      <c r="H28" s="30"/>
      <c r="I28" s="30"/>
      <c r="J28" s="30"/>
      <c r="K28" s="30"/>
      <c r="L28" s="30"/>
      <c r="M28" s="30"/>
    </row>
    <row r="29" spans="1:13" ht="19.5" customHeight="1">
      <c r="A29" s="30"/>
      <c r="B29" s="30"/>
      <c r="C29" s="30"/>
      <c r="D29" s="30"/>
      <c r="E29" s="30"/>
      <c r="F29" s="155"/>
      <c r="G29" s="30"/>
      <c r="H29" s="30"/>
      <c r="I29" s="30"/>
      <c r="J29" s="30"/>
      <c r="K29" s="30"/>
      <c r="L29" s="30"/>
      <c r="M29" s="30"/>
    </row>
    <row r="30" spans="1:13" ht="19.5" customHeight="1">
      <c r="A30" s="30"/>
      <c r="B30" s="30"/>
      <c r="C30" s="30"/>
      <c r="D30" s="30"/>
      <c r="E30" s="30"/>
      <c r="F30" s="155"/>
      <c r="G30" s="30"/>
      <c r="H30" s="30"/>
      <c r="I30" s="30"/>
      <c r="J30" s="30"/>
      <c r="K30" s="30"/>
      <c r="L30" s="30"/>
      <c r="M30" s="30"/>
    </row>
    <row r="31" spans="1:13" ht="19.5" customHeight="1">
      <c r="A31" s="30"/>
      <c r="B31" s="30"/>
      <c r="C31" s="30"/>
      <c r="D31" s="30"/>
      <c r="E31" s="30"/>
      <c r="F31" s="155"/>
      <c r="G31" s="30"/>
      <c r="H31" s="30"/>
      <c r="I31" s="30"/>
      <c r="J31" s="30"/>
      <c r="K31" s="30"/>
      <c r="L31" s="30"/>
      <c r="M31" s="30"/>
    </row>
    <row r="32" spans="1:13" ht="19.5" customHeight="1">
      <c r="A32" s="30"/>
      <c r="B32" s="30"/>
      <c r="C32" s="30"/>
      <c r="D32" s="30"/>
      <c r="E32" s="30"/>
      <c r="F32" s="155"/>
      <c r="G32" s="30"/>
      <c r="H32" s="30"/>
      <c r="I32" s="30"/>
      <c r="J32" s="30"/>
      <c r="K32" s="30"/>
      <c r="L32" s="30"/>
      <c r="M32" s="30"/>
    </row>
    <row r="33" spans="1:13" ht="19.5" customHeight="1">
      <c r="A33" s="30"/>
      <c r="B33" s="30"/>
      <c r="C33" s="30"/>
      <c r="D33" s="30"/>
      <c r="E33" s="30"/>
      <c r="F33" s="155"/>
      <c r="G33" s="30"/>
      <c r="H33" s="30"/>
      <c r="I33" s="30"/>
      <c r="J33" s="30"/>
      <c r="K33" s="30"/>
      <c r="L33" s="30"/>
      <c r="M33" s="30"/>
    </row>
    <row r="34" spans="1:13" ht="12.75">
      <c r="A34" s="30"/>
      <c r="B34" s="30"/>
      <c r="C34" s="30"/>
      <c r="D34" s="30"/>
      <c r="E34" s="30"/>
      <c r="F34" s="155"/>
      <c r="G34" s="30"/>
      <c r="H34" s="30"/>
      <c r="I34" s="30"/>
      <c r="J34" s="30"/>
      <c r="K34" s="30"/>
      <c r="L34" s="30"/>
      <c r="M34" s="30"/>
    </row>
    <row r="35" spans="1:13" ht="12.75">
      <c r="A35" s="30"/>
      <c r="B35" s="30"/>
      <c r="C35" s="30"/>
      <c r="D35" s="30"/>
      <c r="E35" s="30"/>
      <c r="F35" s="155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155"/>
      <c r="G36" s="30"/>
      <c r="H36" s="30"/>
      <c r="I36" s="30"/>
      <c r="J36" s="30"/>
      <c r="K36" s="30"/>
      <c r="L36" s="30"/>
      <c r="M36" s="30"/>
    </row>
    <row r="37" spans="3:5" ht="12.75">
      <c r="C37" s="30"/>
      <c r="D37" s="30"/>
      <c r="E37" s="30"/>
    </row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Windowsi kasutaja</cp:lastModifiedBy>
  <cp:lastPrinted>2021-08-29T14:50:41Z</cp:lastPrinted>
  <dcterms:created xsi:type="dcterms:W3CDTF">2004-09-28T13:23:33Z</dcterms:created>
  <dcterms:modified xsi:type="dcterms:W3CDTF">2021-08-29T15:20:05Z</dcterms:modified>
  <cp:category/>
  <cp:version/>
  <cp:contentType/>
  <cp:contentStatus/>
</cp:coreProperties>
</file>