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928" activeTab="1"/>
  </bookViews>
  <sheets>
    <sheet name="Startlist" sheetId="1" r:id="rId1"/>
    <sheet name="Results" sheetId="2" r:id="rId2"/>
    <sheet name="Teams EE CH" sheetId="3" r:id="rId3"/>
    <sheet name="Winners" sheetId="4" r:id="rId4"/>
    <sheet name="Retired" sheetId="5" r:id="rId5"/>
    <sheet name="Penalt" sheetId="6" r:id="rId6"/>
    <sheet name="Speed" sheetId="7" r:id="rId7"/>
    <sheet name="Classes" sheetId="8" r:id="rId8"/>
    <sheet name="Overall Result" sheetId="9" r:id="rId9"/>
    <sheet name="EJC" sheetId="10" r:id="rId10"/>
    <sheet name="EMV" sheetId="11" r:id="rId11"/>
    <sheet name="EMV Powerstage" sheetId="12" r:id="rId12"/>
    <sheet name="Champ Classes" sheetId="13" r:id="rId13"/>
  </sheets>
  <definedNames>
    <definedName name="_xlnm._FilterDatabase" localSheetId="12" hidden="1">'Champ Classes'!$A$1:$E$93</definedName>
    <definedName name="_xlnm._FilterDatabase" localSheetId="9" hidden="1">'EJC'!$A$7:$H$10</definedName>
    <definedName name="_xlnm._FilterDatabase" localSheetId="10" hidden="1">'EMV'!$A$7:$H$77</definedName>
    <definedName name="_xlnm._FilterDatabase" localSheetId="11" hidden="1">'EMV Powerstage'!$A$7:$H$39</definedName>
    <definedName name="_xlnm._FilterDatabase" localSheetId="8" hidden="1">'Overall Result'!$A$7:$H$71</definedName>
    <definedName name="_xlnm._FilterDatabase" localSheetId="0" hidden="1">'Startlist'!$A$9:$I$101</definedName>
    <definedName name="EXCKLASS" localSheetId="7">'Classes'!$C$8:$F$15</definedName>
    <definedName name="EXCPENAL" localSheetId="5">'Penalt'!$A$13:$J$22</definedName>
    <definedName name="EXCPENAL_1" localSheetId="5">'Penalt'!#REF!</definedName>
    <definedName name="EXCPENAL_2" localSheetId="5">'Penalt'!#REF!</definedName>
    <definedName name="EXCPENAL_3" localSheetId="5">'Penalt'!#REF!</definedName>
    <definedName name="EXCPENAL_4" localSheetId="5">'Penalt'!#REF!</definedName>
    <definedName name="EXCRETIR" localSheetId="4">'Retired'!$A$12:$H$36</definedName>
    <definedName name="EXCSPEED" localSheetId="6">'Speed'!$A$6:$J$34</definedName>
    <definedName name="EXCSTART" localSheetId="9">'EJC'!$A$8:$J$10</definedName>
    <definedName name="EXCSTART" localSheetId="10">'EMV'!$A$8:$J$58</definedName>
    <definedName name="EXCSTART" localSheetId="11">'EMV Powerstage'!$A$8:$I$39</definedName>
    <definedName name="EXCSTART" localSheetId="8">'Overall Result'!$A$8:$J$61</definedName>
    <definedName name="EXCSTART" localSheetId="0">'Startlist'!$A$10:$J$101</definedName>
    <definedName name="EXCSTART_1" localSheetId="9">'EJC'!$A$8:$J$10</definedName>
    <definedName name="EXCSTART_1" localSheetId="10">'EMV'!$A$8:$J$58</definedName>
    <definedName name="EXCSTART_1" localSheetId="8">'Overall Result'!$A$8:$J$61</definedName>
    <definedName name="EXCWINN" localSheetId="3">'Winners'!#REF!</definedName>
    <definedName name="EXCWINN_1" localSheetId="3">'Winners'!#REF!</definedName>
    <definedName name="EXCWINN_2" localSheetId="3">'Winners'!#REF!</definedName>
    <definedName name="EXCWINN_3" localSheetId="3">'Winners'!$A$6:$J$57</definedName>
    <definedName name="GGG" localSheetId="1">'Results'!$A$8:$N$191</definedName>
    <definedName name="Nimed">'Startlist'!$B:$D</definedName>
    <definedName name="_xlnm.Print_Area" localSheetId="12">'Champ Classes'!$A$1:$E$60</definedName>
    <definedName name="_xlnm.Print_Area" localSheetId="7">'Classes'!$A$1:$G$21</definedName>
    <definedName name="_xlnm.Print_Area" localSheetId="9">'EJC'!$A$1:$H$10</definedName>
    <definedName name="_xlnm.Print_Area" localSheetId="5">'Penalt'!$A$1:$I$22</definedName>
    <definedName name="_xlnm.Print_Area" localSheetId="1">'Results'!$A$2:$M$191</definedName>
    <definedName name="_xlnm.Print_Area" localSheetId="4">'Retired'!$A$1:$G$36</definedName>
    <definedName name="_xlnm.Print_Area" localSheetId="6">'Speed'!$A$1:$I$37</definedName>
    <definedName name="_xlnm.Print_Area" localSheetId="0">'Startlist'!$A$1:$I$101</definedName>
    <definedName name="_xlnm.Print_Area" localSheetId="2">'Teams EE CH'!$A$1:$H$118</definedName>
    <definedName name="_xlnm.Print_Area" localSheetId="3">'Winners'!$A$1:$I$58</definedName>
  </definedNames>
  <calcPr fullCalcOnLoad="1"/>
</workbook>
</file>

<file path=xl/sharedStrings.xml><?xml version="1.0" encoding="utf-8"?>
<sst xmlns="http://schemas.openxmlformats.org/spreadsheetml/2006/main" count="3701" uniqueCount="2016">
  <si>
    <t>Aiko Aigro</t>
  </si>
  <si>
    <t>Lembit Soe</t>
  </si>
  <si>
    <t>Kalle Ahu</t>
  </si>
  <si>
    <t>Siim Liivamägi</t>
  </si>
  <si>
    <t>Edvin Parisalu</t>
  </si>
  <si>
    <t>Ott Mesikäpp</t>
  </si>
  <si>
    <t>Raiko Lille</t>
  </si>
  <si>
    <t>TEAM TEHASE AUTO</t>
  </si>
  <si>
    <t>Kermo Kärtmann</t>
  </si>
  <si>
    <t>RALLYWORKSHOP</t>
  </si>
  <si>
    <t>MRF MOTORSPORT</t>
  </si>
  <si>
    <t>SAR-TECH MOTORSPORT</t>
  </si>
  <si>
    <t>David Sultanjants</t>
  </si>
  <si>
    <t>Siim Oja</t>
  </si>
  <si>
    <t>MILREM MOTORSPORT</t>
  </si>
  <si>
    <t>Kristen Volkov</t>
  </si>
  <si>
    <t>Erki Eksin</t>
  </si>
  <si>
    <t>Janek Vallask</t>
  </si>
  <si>
    <t>JUURU TEHNIKAKLUBI</t>
  </si>
  <si>
    <t>GAZ 53</t>
  </si>
  <si>
    <t>Allan Birjukov</t>
  </si>
  <si>
    <t>Keiro Orgus</t>
  </si>
  <si>
    <t>Kristo Laadre</t>
  </si>
  <si>
    <t>Andres Lichtfeldt</t>
  </si>
  <si>
    <t>Martin Leemets</t>
  </si>
  <si>
    <t>Rivo Hell</t>
  </si>
  <si>
    <t>Janno Nuiamäe</t>
  </si>
  <si>
    <t>Ats Nōlvak</t>
  </si>
  <si>
    <t>Edgars Balodis</t>
  </si>
  <si>
    <t>NR</t>
  </si>
  <si>
    <t>A1M MOTORSPORT</t>
  </si>
  <si>
    <t>Gregor Jeets</t>
  </si>
  <si>
    <t>THULE MOTORSPORT</t>
  </si>
  <si>
    <t>Robert Virves</t>
  </si>
  <si>
    <t>PIHTLA RT</t>
  </si>
  <si>
    <t>Rene Uukareda</t>
  </si>
  <si>
    <t>Jan Nōlvak</t>
  </si>
  <si>
    <t>BTR RACING</t>
  </si>
  <si>
    <t>Aleksandrs Jakovlevs</t>
  </si>
  <si>
    <t>Valerijs Maslovs</t>
  </si>
  <si>
    <t>ALEKSANDRS JAKOVLEVS</t>
  </si>
  <si>
    <t>Tarmo Silt</t>
  </si>
  <si>
    <t>Raido Loel</t>
  </si>
  <si>
    <t>Mairo Ojaviir</t>
  </si>
  <si>
    <t>Teams EE Championships</t>
  </si>
  <si>
    <t>Georg Gross</t>
  </si>
  <si>
    <t>Ford Fiesta WRC</t>
  </si>
  <si>
    <t>Ford Fiesta</t>
  </si>
  <si>
    <t>Raido Vetesina</t>
  </si>
  <si>
    <t>GAZ 51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</si>
  <si>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</si>
  <si>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</si>
  <si>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</si>
  <si>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</si>
  <si>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</si>
  <si>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</si>
  <si>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</si>
  <si>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</si>
  <si>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</si>
  <si>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</si>
  <si>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</si>
  <si>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</si>
  <si>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</si>
  <si>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</si>
  <si>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</si>
  <si>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</si>
  <si>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</si>
  <si>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</si>
  <si>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</si>
  <si>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</si>
  <si>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</si>
  <si>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</si>
  <si>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</si>
  <si>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</si>
  <si>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</si>
  <si>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</si>
  <si>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</si>
  <si>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</si>
  <si>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</si>
  <si>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</si>
  <si>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</si>
  <si>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</si>
  <si>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</si>
  <si>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</si>
  <si>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</si>
  <si>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</si>
  <si>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</si>
  <si>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</t>
  </si>
  <si>
    <t xml:space="preserve">    Special stages</t>
  </si>
  <si>
    <t>MV6</t>
  </si>
  <si>
    <t>MV4</t>
  </si>
  <si>
    <t>MV7</t>
  </si>
  <si>
    <t>MV5</t>
  </si>
  <si>
    <t>MV3</t>
  </si>
  <si>
    <t>MV1</t>
  </si>
  <si>
    <t>MV8</t>
  </si>
  <si>
    <t>EST</t>
  </si>
  <si>
    <t>KAUR MOTORSPORT</t>
  </si>
  <si>
    <t>Mitsubishi Lancer Evo 9</t>
  </si>
  <si>
    <t>ALM MOTORSPORT</t>
  </si>
  <si>
    <t>TIKKRI MOTORSPORT</t>
  </si>
  <si>
    <t>Mitsubishi Lancer Evo 8</t>
  </si>
  <si>
    <t>Mitsubishi Lancer Evo 10</t>
  </si>
  <si>
    <t>CUEKS RACING</t>
  </si>
  <si>
    <t>BMW M3</t>
  </si>
  <si>
    <t>Marko Ringenberg</t>
  </si>
  <si>
    <t>Allar Heina</t>
  </si>
  <si>
    <t>MS RACING</t>
  </si>
  <si>
    <t>Honda Civic Type-R</t>
  </si>
  <si>
    <t>Kaspar Kasari</t>
  </si>
  <si>
    <t>OT RACING</t>
  </si>
  <si>
    <t>Honda Civic</t>
  </si>
  <si>
    <t>GAZ RALLIKLUBI</t>
  </si>
  <si>
    <t>Toyota Starlet</t>
  </si>
  <si>
    <t>Henri Franke</t>
  </si>
  <si>
    <t>Subaru Impreza</t>
  </si>
  <si>
    <t>Raiko Aru</t>
  </si>
  <si>
    <t>Veiko Kullamäe</t>
  </si>
  <si>
    <t>Arvo Liimann</t>
  </si>
  <si>
    <t>Taavi Niinemets</t>
  </si>
  <si>
    <t>Esko Allika</t>
  </si>
  <si>
    <t>Rainer Tuberik</t>
  </si>
  <si>
    <t>Veiko Liukanen</t>
  </si>
  <si>
    <t>Toivo Liukanen</t>
  </si>
  <si>
    <t xml:space="preserve">00 </t>
  </si>
  <si>
    <t xml:space="preserve">0 </t>
  </si>
  <si>
    <t>sort K I J</t>
  </si>
  <si>
    <t>MV2</t>
  </si>
  <si>
    <t>Sander Pruul</t>
  </si>
  <si>
    <t>Priit Koik</t>
  </si>
  <si>
    <t>SS1</t>
  </si>
  <si>
    <t>Ford Fiesta R5</t>
  </si>
  <si>
    <t>EMV 1</t>
  </si>
  <si>
    <t>EMV 4</t>
  </si>
  <si>
    <t>EMV 3</t>
  </si>
  <si>
    <t>EMV 2</t>
  </si>
  <si>
    <t>EMV 6</t>
  </si>
  <si>
    <t>EMV 7</t>
  </si>
  <si>
    <t>EMV 5</t>
  </si>
  <si>
    <t>EMV 8</t>
  </si>
  <si>
    <t>In rally</t>
  </si>
  <si>
    <t>Name</t>
  </si>
  <si>
    <t>EE Champ 1</t>
  </si>
  <si>
    <t>Raul Jeets</t>
  </si>
  <si>
    <t>Andrus Toom</t>
  </si>
  <si>
    <t>Illimar Hirsnik</t>
  </si>
  <si>
    <t>Jakko Viilo</t>
  </si>
  <si>
    <t>10:00</t>
  </si>
  <si>
    <t>10:02</t>
  </si>
  <si>
    <t>10:04</t>
  </si>
  <si>
    <t>10:06</t>
  </si>
  <si>
    <t>10:08</t>
  </si>
  <si>
    <t>Hyundai NG I20 R5</t>
  </si>
  <si>
    <t>Egon Kaur</t>
  </si>
  <si>
    <t>Silver Simm</t>
  </si>
  <si>
    <t>Ranno Bundsen</t>
  </si>
  <si>
    <t>Robert Loshtshenikov</t>
  </si>
  <si>
    <t>Mitsubishi Lancer Evo 7</t>
  </si>
  <si>
    <t>Ott Tänak</t>
  </si>
  <si>
    <t>Martin Järveoja</t>
  </si>
  <si>
    <t>HYUNDAI MOTORSPORT N</t>
  </si>
  <si>
    <t>Hyundai I20 Coupe WRC</t>
  </si>
  <si>
    <t>FIN</t>
  </si>
  <si>
    <t>Arnis Alksnis</t>
  </si>
  <si>
    <t>Kaspars Zugickis</t>
  </si>
  <si>
    <t>Peugeot 208</t>
  </si>
  <si>
    <t>Ford Fiesta R2T19</t>
  </si>
  <si>
    <t>Georg Linnamäe</t>
  </si>
  <si>
    <t>BMW 1M</t>
  </si>
  <si>
    <t>Toomas Vask</t>
  </si>
  <si>
    <t>Taaniel Tigas</t>
  </si>
  <si>
    <t>Mirko Usin</t>
  </si>
  <si>
    <t>Janek Tamm</t>
  </si>
  <si>
    <t>Mart Tikkerbär</t>
  </si>
  <si>
    <t>Genri Pähnapuu</t>
  </si>
  <si>
    <t>Chrislin Sepp</t>
  </si>
  <si>
    <t>Kristo Holtsmann</t>
  </si>
  <si>
    <t>BMW 328</t>
  </si>
  <si>
    <t>G.M.RACING</t>
  </si>
  <si>
    <t>BMW 316I</t>
  </si>
  <si>
    <t>Sander Ilves</t>
  </si>
  <si>
    <t>Lauri Veso</t>
  </si>
  <si>
    <t>VAZ 21051</t>
  </si>
  <si>
    <t>Pranko Kōrgesaar</t>
  </si>
  <si>
    <t>Priit Kōrgesaar</t>
  </si>
  <si>
    <t>Renee Laan</t>
  </si>
  <si>
    <t>Marko Meesak</t>
  </si>
  <si>
    <t>Tarmo Kikkatalo</t>
  </si>
  <si>
    <t>Urmas Reigo</t>
  </si>
  <si>
    <t>VILSPORT</t>
  </si>
  <si>
    <t>Opel Astra</t>
  </si>
  <si>
    <t>Erko Sibul</t>
  </si>
  <si>
    <t>Kevin Keerov</t>
  </si>
  <si>
    <t>Imre Randmäe</t>
  </si>
  <si>
    <t>Ken Hahn</t>
  </si>
  <si>
    <t>VW Golf 2</t>
  </si>
  <si>
    <t>Marek Tammoja</t>
  </si>
  <si>
    <t>Markus Tammoja</t>
  </si>
  <si>
    <t>Erkki Jürgenson</t>
  </si>
  <si>
    <t>BMW 318IS</t>
  </si>
  <si>
    <t>Siim Nōmme</t>
  </si>
  <si>
    <t>Indrek Hioväin</t>
  </si>
  <si>
    <t>Kati Nōuakas</t>
  </si>
  <si>
    <t>Argo Kästik</t>
  </si>
  <si>
    <t>Martin Absalon</t>
  </si>
  <si>
    <t>Timo Taniel</t>
  </si>
  <si>
    <t>Ott Kuurberg</t>
  </si>
  <si>
    <t>Saimon Köst</t>
  </si>
  <si>
    <t>BMW 325</t>
  </si>
  <si>
    <t>Joonas Palmisto</t>
  </si>
  <si>
    <t>Marko Randma</t>
  </si>
  <si>
    <t>MÄRJAMAA RALLY TEAM</t>
  </si>
  <si>
    <t>Raik-Karl Aarma</t>
  </si>
  <si>
    <t>Alo Vahtmäe</t>
  </si>
  <si>
    <t>Gabriel Kerk</t>
  </si>
  <si>
    <t>Alo Pōder</t>
  </si>
  <si>
    <t>Tarmo Heidemann</t>
  </si>
  <si>
    <t>Peeter Tammoja</t>
  </si>
  <si>
    <t>Janno Tapo</t>
  </si>
  <si>
    <t>Neimo Nurmet</t>
  </si>
  <si>
    <t>Indrek Sepp</t>
  </si>
  <si>
    <t>Raigo Mōlder</t>
  </si>
  <si>
    <t>KUPATAMA MOTORSPORT</t>
  </si>
  <si>
    <t>GAZ 51A</t>
  </si>
  <si>
    <t>VÄNDRA TSK</t>
  </si>
  <si>
    <t>EE Champ</t>
  </si>
  <si>
    <t>Estonian Junior Challenge results</t>
  </si>
  <si>
    <t>Estonian Rally Championship results</t>
  </si>
  <si>
    <t>7</t>
  </si>
  <si>
    <t>18th RedGrey Team South Estonian Rally</t>
  </si>
  <si>
    <t>23.08.2020</t>
  </si>
  <si>
    <t>Võru</t>
  </si>
  <si>
    <t xml:space="preserve"> 8:30</t>
  </si>
  <si>
    <t>Teemu Suninen</t>
  </si>
  <si>
    <t>Jarmo Lehtinen</t>
  </si>
  <si>
    <t>TEEMU SUNINEN</t>
  </si>
  <si>
    <t>Esapekka Lappi</t>
  </si>
  <si>
    <t>Janne Ferm</t>
  </si>
  <si>
    <t>JANPRO</t>
  </si>
  <si>
    <t xml:space="preserve"> 8:32</t>
  </si>
  <si>
    <t>Nikolay Gryazin</t>
  </si>
  <si>
    <t>Konstantin Aleksandrov</t>
  </si>
  <si>
    <t>RUS</t>
  </si>
  <si>
    <t>Eerik Pietarinen</t>
  </si>
  <si>
    <t>Antti Linnaketo</t>
  </si>
  <si>
    <t>TGS WORLDWIDE</t>
  </si>
  <si>
    <t>Skoda Fabia R5</t>
  </si>
  <si>
    <t xml:space="preserve"> 8:34</t>
  </si>
  <si>
    <t>Jari Huttunen</t>
  </si>
  <si>
    <t>Mikko Lukka</t>
  </si>
  <si>
    <t>Hyundai I20 R5</t>
  </si>
  <si>
    <t xml:space="preserve"> 8:36</t>
  </si>
  <si>
    <t>Ole-Christian Veiby</t>
  </si>
  <si>
    <t>Jonas Andersson</t>
  </si>
  <si>
    <t>NOR / SWE</t>
  </si>
  <si>
    <t>Teemu Asunmaa</t>
  </si>
  <si>
    <t>Topi Luhtinen</t>
  </si>
  <si>
    <t>TEEMU ASUNMAA</t>
  </si>
  <si>
    <t>Skoda Fabia Rally 2 Evo</t>
  </si>
  <si>
    <t xml:space="preserve"> 8:38</t>
  </si>
  <si>
    <t>Thierry Neuville</t>
  </si>
  <si>
    <t>Nicolas Gilsoul</t>
  </si>
  <si>
    <t>BEL</t>
  </si>
  <si>
    <t>Eyvind Brynildsen</t>
  </si>
  <si>
    <t>Ilka Minor</t>
  </si>
  <si>
    <t>NOR / AUT</t>
  </si>
  <si>
    <t>TOKSPORT WRT</t>
  </si>
  <si>
    <t>Skoda Fabia R5 Evo</t>
  </si>
  <si>
    <t xml:space="preserve"> 8:40</t>
  </si>
  <si>
    <t>Matthias Kahle</t>
  </si>
  <si>
    <t>Christian Doerr</t>
  </si>
  <si>
    <t>DEU</t>
  </si>
  <si>
    <t xml:space="preserve"> 8:42</t>
  </si>
  <si>
    <t>Alari-Uku Heldna</t>
  </si>
  <si>
    <t>Sebastien Ogier</t>
  </si>
  <si>
    <t>Julien Ingrassia</t>
  </si>
  <si>
    <t>FRA</t>
  </si>
  <si>
    <t>TOYOTA GAZOO RACING WRT</t>
  </si>
  <si>
    <t>Toyota Yaris WRC</t>
  </si>
  <si>
    <t xml:space="preserve"> 8:44</t>
  </si>
  <si>
    <t xml:space="preserve"> 8:45</t>
  </si>
  <si>
    <t>Emilio Fernandez</t>
  </si>
  <si>
    <t>Ruben Garcia</t>
  </si>
  <si>
    <t>CHL / ARG</t>
  </si>
  <si>
    <t xml:space="preserve"> 8:46</t>
  </si>
  <si>
    <t>Volodymyr Korsia</t>
  </si>
  <si>
    <t>EST / UKR</t>
  </si>
  <si>
    <t>Volkswagen Polo GTI R5</t>
  </si>
  <si>
    <t xml:space="preserve"> 8:47</t>
  </si>
  <si>
    <t>LVA</t>
  </si>
  <si>
    <t xml:space="preserve"> 8:48</t>
  </si>
  <si>
    <t xml:space="preserve"> 8:49</t>
  </si>
  <si>
    <t>Hendrik Kers</t>
  </si>
  <si>
    <t>Mihkel Kapp</t>
  </si>
  <si>
    <t xml:space="preserve"> 8:50</t>
  </si>
  <si>
    <t xml:space="preserve"> 8:51</t>
  </si>
  <si>
    <t>Janno Pagar</t>
  </si>
  <si>
    <t>Magnus Lepp</t>
  </si>
  <si>
    <t xml:space="preserve"> 8:52</t>
  </si>
  <si>
    <t xml:space="preserve"> 8:53</t>
  </si>
  <si>
    <t>Benjamin Korhola</t>
  </si>
  <si>
    <t>Pekka Kelander</t>
  </si>
  <si>
    <t>LVA / FIN</t>
  </si>
  <si>
    <t>PEKKA KELANDER</t>
  </si>
  <si>
    <t xml:space="preserve"> 8:54</t>
  </si>
  <si>
    <t>Ford Fiesta Rally4</t>
  </si>
  <si>
    <t xml:space="preserve"> 8:55</t>
  </si>
  <si>
    <t xml:space="preserve"> 8:56</t>
  </si>
  <si>
    <t xml:space="preserve"> 8:57</t>
  </si>
  <si>
    <t xml:space="preserve"> 8:58</t>
  </si>
  <si>
    <t>Sami Pajari</t>
  </si>
  <si>
    <t>Marko Salminen</t>
  </si>
  <si>
    <t>SAMI PAJARI</t>
  </si>
  <si>
    <t xml:space="preserve"> 8:59</t>
  </si>
  <si>
    <t>Elfyn Evans</t>
  </si>
  <si>
    <t>Scott Martin</t>
  </si>
  <si>
    <t>GBR</t>
  </si>
  <si>
    <t xml:space="preserve"> 9:00</t>
  </si>
  <si>
    <t>ESTONIAN AUTOSPORT JUNIOR TEAM</t>
  </si>
  <si>
    <t xml:space="preserve"> 9:01</t>
  </si>
  <si>
    <t xml:space="preserve"> 9:02</t>
  </si>
  <si>
    <t>Einar Laipaik</t>
  </si>
  <si>
    <t>Priit Piir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</si>
  <si>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</si>
  <si>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</si>
  <si>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</si>
  <si>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</si>
  <si>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</si>
  <si>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>Krisjanis Zintis-Putnins</t>
  </si>
  <si>
    <t>Martins Purins</t>
  </si>
  <si>
    <t xml:space="preserve"> 9:08</t>
  </si>
  <si>
    <t>Mikolaj Kempa</t>
  </si>
  <si>
    <t>Marcin Szeja</t>
  </si>
  <si>
    <t>POL</t>
  </si>
  <si>
    <t xml:space="preserve"> 9:09</t>
  </si>
  <si>
    <t xml:space="preserve"> 9:10</t>
  </si>
  <si>
    <t xml:space="preserve"> 9:11</t>
  </si>
  <si>
    <t>Harri Rodendau</t>
  </si>
  <si>
    <t>Alari Kupri</t>
  </si>
  <si>
    <t>Ford Escort MK2</t>
  </si>
  <si>
    <t xml:space="preserve"> 9:12</t>
  </si>
  <si>
    <t xml:space="preserve"> 9:13</t>
  </si>
  <si>
    <t>Subaru Impreza GT Turbo</t>
  </si>
  <si>
    <t xml:space="preserve"> 9:14</t>
  </si>
  <si>
    <t xml:space="preserve"> 9:15</t>
  </si>
  <si>
    <t xml:space="preserve"> 9:16</t>
  </si>
  <si>
    <t>Citroen DS3</t>
  </si>
  <si>
    <t xml:space="preserve"> 9:17</t>
  </si>
  <si>
    <t>MURAKAS RACING</t>
  </si>
  <si>
    <t xml:space="preserve"> 9:18</t>
  </si>
  <si>
    <t xml:space="preserve"> 9:19</t>
  </si>
  <si>
    <t>Vallo Nuuter</t>
  </si>
  <si>
    <t>Eero Kikerpill</t>
  </si>
  <si>
    <t xml:space="preserve"> 9:20</t>
  </si>
  <si>
    <t>Kermo Laus</t>
  </si>
  <si>
    <t>Alain Sivous</t>
  </si>
  <si>
    <t>Nissan Sunny</t>
  </si>
  <si>
    <t xml:space="preserve"> 9:21</t>
  </si>
  <si>
    <t>Jaanus Hōbemägi</t>
  </si>
  <si>
    <t xml:space="preserve"> 9:22</t>
  </si>
  <si>
    <t xml:space="preserve"> 9:23</t>
  </si>
  <si>
    <t>Janis Cielens</t>
  </si>
  <si>
    <t>Salvis Rambols</t>
  </si>
  <si>
    <t>SALVIS RAMBOLS</t>
  </si>
  <si>
    <t>VW Golf II</t>
  </si>
  <si>
    <t xml:space="preserve"> 9:24</t>
  </si>
  <si>
    <t>Mart Kask</t>
  </si>
  <si>
    <t>Karl Koosa</t>
  </si>
  <si>
    <t xml:space="preserve"> 9:25</t>
  </si>
  <si>
    <t>Madis Moor</t>
  </si>
  <si>
    <t xml:space="preserve"> 9:26</t>
  </si>
  <si>
    <t>Gert-Kaupo Kähr</t>
  </si>
  <si>
    <t>Jan Pantalon</t>
  </si>
  <si>
    <t xml:space="preserve"> 9:27</t>
  </si>
  <si>
    <t xml:space="preserve"> 9:28</t>
  </si>
  <si>
    <t>Madars Dirins</t>
  </si>
  <si>
    <t>Gints Lasmanis</t>
  </si>
  <si>
    <t>GINTS LASMANIS</t>
  </si>
  <si>
    <t>Renault Clio</t>
  </si>
  <si>
    <t xml:space="preserve"> 9:29</t>
  </si>
  <si>
    <t xml:space="preserve"> 9:30</t>
  </si>
  <si>
    <t xml:space="preserve"> 9:31</t>
  </si>
  <si>
    <t>BMW E36 318TI Compact</t>
  </si>
  <si>
    <t xml:space="preserve"> 9:32</t>
  </si>
  <si>
    <t>Kristjan Lepind</t>
  </si>
  <si>
    <t>Mirko Kaunis</t>
  </si>
  <si>
    <t>Ford Focus</t>
  </si>
  <si>
    <t xml:space="preserve"> 9:33</t>
  </si>
  <si>
    <t xml:space="preserve"> 9:34</t>
  </si>
  <si>
    <t xml:space="preserve"> 9:35</t>
  </si>
  <si>
    <t>Kalle Rovanperä</t>
  </si>
  <si>
    <t>Jonne Halttunen</t>
  </si>
  <si>
    <t xml:space="preserve"> 9:36</t>
  </si>
  <si>
    <t xml:space="preserve"> 9:37</t>
  </si>
  <si>
    <t xml:space="preserve"> 9:38</t>
  </si>
  <si>
    <t>Tauri Vask</t>
  </si>
  <si>
    <t>Tanel Vask</t>
  </si>
  <si>
    <t>VW Golf</t>
  </si>
  <si>
    <t xml:space="preserve"> 9:39</t>
  </si>
  <si>
    <t xml:space="preserve"> 9:40</t>
  </si>
  <si>
    <t xml:space="preserve"> 9:41</t>
  </si>
  <si>
    <t>Lada VFTS</t>
  </si>
  <si>
    <t xml:space="preserve"> 9:42</t>
  </si>
  <si>
    <t>Frederik Annus</t>
  </si>
  <si>
    <t>Mihkel Reinkubjas</t>
  </si>
  <si>
    <t xml:space="preserve"> 9:43</t>
  </si>
  <si>
    <t xml:space="preserve"> 9:44</t>
  </si>
  <si>
    <t xml:space="preserve"> 9:45</t>
  </si>
  <si>
    <t>Ain Maat</t>
  </si>
  <si>
    <t xml:space="preserve"> 9:46</t>
  </si>
  <si>
    <t xml:space="preserve"> 9:47</t>
  </si>
  <si>
    <t xml:space="preserve"> 9:48</t>
  </si>
  <si>
    <t>Einar Visnapuu</t>
  </si>
  <si>
    <t>Arro Vahtra</t>
  </si>
  <si>
    <t xml:space="preserve"> 9:49</t>
  </si>
  <si>
    <t>Fred Nelma</t>
  </si>
  <si>
    <t>Geito Reek</t>
  </si>
  <si>
    <t xml:space="preserve"> 9:50</t>
  </si>
  <si>
    <t xml:space="preserve"> 9:51</t>
  </si>
  <si>
    <t xml:space="preserve"> 9:52</t>
  </si>
  <si>
    <t xml:space="preserve"> 9:53</t>
  </si>
  <si>
    <t xml:space="preserve"> 9:54</t>
  </si>
  <si>
    <t xml:space="preserve"> 9:57</t>
  </si>
  <si>
    <t xml:space="preserve"> 9:58</t>
  </si>
  <si>
    <t xml:space="preserve"> 9:59</t>
  </si>
  <si>
    <t>GAZ 51 WRC</t>
  </si>
  <si>
    <t>10:01</t>
  </si>
  <si>
    <t>Ants Kristall</t>
  </si>
  <si>
    <t>Harri Jōessar</t>
  </si>
  <si>
    <t>10:03</t>
  </si>
  <si>
    <t>10:05</t>
  </si>
  <si>
    <t>Janno Kamp</t>
  </si>
  <si>
    <t>Karmo Kamp</t>
  </si>
  <si>
    <t>Kristo Subi</t>
  </si>
  <si>
    <t>Raido Subi</t>
  </si>
  <si>
    <t>10:07</t>
  </si>
  <si>
    <t>Gregoire Munster</t>
  </si>
  <si>
    <t>Louis Louka</t>
  </si>
  <si>
    <t>GREGOIRE MUNSTER</t>
  </si>
  <si>
    <t>Power Stage - Special Stage 8</t>
  </si>
  <si>
    <t>LV Champ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</si>
  <si>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</si>
  <si>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</si>
  <si>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</si>
  <si>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</si>
  <si>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</si>
  <si>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</si>
  <si>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</si>
  <si>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</si>
  <si>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</si>
  <si>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</si>
  <si>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</si>
  <si>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</si>
  <si>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</si>
  <si>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</si>
  <si>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</si>
  <si>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</si>
  <si>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</si>
  <si>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</si>
  <si>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</si>
  <si>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</si>
  <si>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</si>
  <si>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</si>
  <si>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</si>
  <si>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</si>
  <si>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</si>
  <si>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</si>
  <si>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>Kauri Pannas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</si>
  <si>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</si>
  <si>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</si>
  <si>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</si>
  <si>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</si>
  <si>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</si>
  <si>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</si>
  <si>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</si>
  <si>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</si>
  <si>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</si>
  <si>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</si>
  <si>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</si>
  <si>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</si>
  <si>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</si>
  <si>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</si>
  <si>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</si>
  <si>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</si>
  <si>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</si>
  <si>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</si>
  <si>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</si>
  <si>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</si>
  <si>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</si>
  <si>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</si>
  <si>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</si>
  <si>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</si>
  <si>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</si>
  <si>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</si>
  <si>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</si>
  <si>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</si>
  <si>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</si>
  <si>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</si>
  <si>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</si>
  <si>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</si>
  <si>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</si>
  <si>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</si>
  <si>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</si>
  <si>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</si>
  <si>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</si>
  <si>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</si>
  <si>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</si>
  <si>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</si>
  <si>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</si>
  <si>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</si>
  <si>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</si>
  <si>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</si>
  <si>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</si>
  <si>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</si>
  <si>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</si>
  <si>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</si>
  <si>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</si>
  <si>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</si>
  <si>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</si>
  <si>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</si>
  <si>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</si>
  <si>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</si>
  <si>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</si>
  <si>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</si>
  <si>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</si>
  <si>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</si>
  <si>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</si>
  <si>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</si>
  <si>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</si>
  <si>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</si>
  <si>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</si>
  <si>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</si>
  <si>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</si>
  <si>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</si>
  <si>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 xml:space="preserve">000 </t>
  </si>
  <si>
    <t xml:space="preserve">VIP </t>
  </si>
  <si>
    <t xml:space="preserve">S1 </t>
  </si>
  <si>
    <t xml:space="preserve">S2 </t>
  </si>
  <si>
    <t xml:space="preserve"> 08:13</t>
  </si>
  <si>
    <t xml:space="preserve"> 08:10</t>
  </si>
  <si>
    <t>10:09</t>
  </si>
  <si>
    <t xml:space="preserve"> 08:25</t>
  </si>
  <si>
    <t>10:10</t>
  </si>
  <si>
    <t>Document no 5.1</t>
  </si>
  <si>
    <t xml:space="preserve"> 08:16</t>
  </si>
  <si>
    <t xml:space="preserve"> 08:19</t>
  </si>
  <si>
    <t xml:space="preserve"> 08:22</t>
  </si>
  <si>
    <t>Document no 5.2</t>
  </si>
  <si>
    <t>Lasma Tole</t>
  </si>
  <si>
    <t xml:space="preserve">  1/1</t>
  </si>
  <si>
    <t>Tänak/Järveoja</t>
  </si>
  <si>
    <t xml:space="preserve"> 5.22,4</t>
  </si>
  <si>
    <t xml:space="preserve"> 5.19,2</t>
  </si>
  <si>
    <t xml:space="preserve">   1/1</t>
  </si>
  <si>
    <t>+ 0.00,0</t>
  </si>
  <si>
    <t xml:space="preserve">  2/2</t>
  </si>
  <si>
    <t>Rovanperä/Halttunen</t>
  </si>
  <si>
    <t xml:space="preserve"> 5.24,2</t>
  </si>
  <si>
    <t xml:space="preserve"> 5.23,3</t>
  </si>
  <si>
    <t xml:space="preserve">   2/2</t>
  </si>
  <si>
    <t xml:space="preserve">  3/3</t>
  </si>
  <si>
    <t>Evans/Martin</t>
  </si>
  <si>
    <t xml:space="preserve"> 5.25,4</t>
  </si>
  <si>
    <t xml:space="preserve"> 5.25,1</t>
  </si>
  <si>
    <t xml:space="preserve">   4/4</t>
  </si>
  <si>
    <t xml:space="preserve">   3/3</t>
  </si>
  <si>
    <t xml:space="preserve">  4/4</t>
  </si>
  <si>
    <t>Ogier/Ingrassia</t>
  </si>
  <si>
    <t xml:space="preserve"> 5.25,3</t>
  </si>
  <si>
    <t xml:space="preserve"> 5.25,8</t>
  </si>
  <si>
    <t xml:space="preserve">  5/5</t>
  </si>
  <si>
    <t>Neuville/Gilsoul</t>
  </si>
  <si>
    <t xml:space="preserve"> 5.28,9</t>
  </si>
  <si>
    <t xml:space="preserve"> 5.26,6</t>
  </si>
  <si>
    <t xml:space="preserve">   5/5</t>
  </si>
  <si>
    <t xml:space="preserve">  6/6</t>
  </si>
  <si>
    <t>Lappi/Ferm</t>
  </si>
  <si>
    <t xml:space="preserve"> 5.36,1</t>
  </si>
  <si>
    <t xml:space="preserve"> 5.33,8</t>
  </si>
  <si>
    <t xml:space="preserve">   6/6</t>
  </si>
  <si>
    <t xml:space="preserve">  7/1</t>
  </si>
  <si>
    <t>Pietarinen/Linnaketo</t>
  </si>
  <si>
    <t xml:space="preserve"> 5.48,6</t>
  </si>
  <si>
    <t xml:space="preserve"> 5.45,0</t>
  </si>
  <si>
    <t xml:space="preserve">   7/1</t>
  </si>
  <si>
    <t xml:space="preserve">   8/2</t>
  </si>
  <si>
    <t>Veiby/Andersson</t>
  </si>
  <si>
    <t xml:space="preserve"> 5.53,9</t>
  </si>
  <si>
    <t xml:space="preserve"> 5.44,7</t>
  </si>
  <si>
    <t>Huttunen/Lukka</t>
  </si>
  <si>
    <t xml:space="preserve"> 5.51,2</t>
  </si>
  <si>
    <t xml:space="preserve"> 5.47,9</t>
  </si>
  <si>
    <t>Gryazin/Aleksandrov</t>
  </si>
  <si>
    <t xml:space="preserve"> 5.51,5</t>
  </si>
  <si>
    <t xml:space="preserve"> 5.48,1</t>
  </si>
  <si>
    <t>Suninen/Lehtinen</t>
  </si>
  <si>
    <t xml:space="preserve"> 5.56,6</t>
  </si>
  <si>
    <t xml:space="preserve"> 5.51,1</t>
  </si>
  <si>
    <t>Gross/Mōlder</t>
  </si>
  <si>
    <t xml:space="preserve"> 5.57,7</t>
  </si>
  <si>
    <t xml:space="preserve"> 5.52,5</t>
  </si>
  <si>
    <t>Nuuter/Kikerpill</t>
  </si>
  <si>
    <t xml:space="preserve"> 6.53,6</t>
  </si>
  <si>
    <t>TECHNICAL</t>
  </si>
  <si>
    <t>Asunmaa/Luhtinen</t>
  </si>
  <si>
    <t>Brynildsen/Minor</t>
  </si>
  <si>
    <t>Jeets/Toom</t>
  </si>
  <si>
    <t>Kahle/Doerr</t>
  </si>
  <si>
    <t>Koik/Heldna</t>
  </si>
  <si>
    <t>Kaur/Simm</t>
  </si>
  <si>
    <t>Fernandez/Garcia</t>
  </si>
  <si>
    <t>Linnamäe/Korsia</t>
  </si>
  <si>
    <t>Munster/Louka</t>
  </si>
  <si>
    <t>Bundsen/Loshtshenikov</t>
  </si>
  <si>
    <t>Kers/Kapp</t>
  </si>
  <si>
    <t>Aigro/Kärtmann</t>
  </si>
  <si>
    <t>Pagar/Lepp</t>
  </si>
  <si>
    <t>Alksnis/Zugickis</t>
  </si>
  <si>
    <t>Korhola/Kelander</t>
  </si>
  <si>
    <t>Kasari/Viilo</t>
  </si>
  <si>
    <t>Subi/Subi</t>
  </si>
  <si>
    <t>Jeets/Pannas</t>
  </si>
  <si>
    <t>Kamp/Kamp</t>
  </si>
  <si>
    <t>Pajari/Salminen</t>
  </si>
  <si>
    <t>Virves/Pruul</t>
  </si>
  <si>
    <t>Ringenberg/Heina</t>
  </si>
  <si>
    <t>Laipaik/Piir</t>
  </si>
  <si>
    <t>Uukareda/Nōlvak</t>
  </si>
  <si>
    <t>Vask/Tigas</t>
  </si>
  <si>
    <t>Aru/Kullamäe</t>
  </si>
  <si>
    <t>Balodis/Tole</t>
  </si>
  <si>
    <t>Zintis-Putnins/Purins</t>
  </si>
  <si>
    <t>Kempa/Szeja</t>
  </si>
  <si>
    <t>Mesikäpp/Lille</t>
  </si>
  <si>
    <t>Soe/Ahu</t>
  </si>
  <si>
    <t>Rodendau/Kupri</t>
  </si>
  <si>
    <t>Liivamägi/Parisalu</t>
  </si>
  <si>
    <t>Franke/Liimann</t>
  </si>
  <si>
    <t>Usin/Tamm</t>
  </si>
  <si>
    <t>Tikkerbär/Pähnapuu</t>
  </si>
  <si>
    <t>Sultanjants/Oja</t>
  </si>
  <si>
    <t>Sepp/Holtsmann</t>
  </si>
  <si>
    <t>Nurmet/Sepp</t>
  </si>
  <si>
    <t>Laus/Sivous</t>
  </si>
  <si>
    <t>Vallask/Hōbemägi</t>
  </si>
  <si>
    <t>Laadre/Lichtfeldt</t>
  </si>
  <si>
    <t>Cielens/Rambols</t>
  </si>
  <si>
    <t>Kask/Koosa</t>
  </si>
  <si>
    <t>Orgus/Moor</t>
  </si>
  <si>
    <t>Kähr/Pantalon</t>
  </si>
  <si>
    <t>Ilves/Veso</t>
  </si>
  <si>
    <t>Dirins/Lasmanis</t>
  </si>
  <si>
    <t>Volkov/Eksin</t>
  </si>
  <si>
    <t>Absalon/Taniel</t>
  </si>
  <si>
    <t>Kōrgesaar/Kōrgesaar</t>
  </si>
  <si>
    <t>Lepind/Kaunis</t>
  </si>
  <si>
    <t>Palmisto/Randma</t>
  </si>
  <si>
    <t>Tammoja/Tapo</t>
  </si>
  <si>
    <t>Jakovlevs/Maslovs</t>
  </si>
  <si>
    <t>Kikkatalo/Reigo</t>
  </si>
  <si>
    <t>Vask/Vask</t>
  </si>
  <si>
    <t>Randmäe/Hahn</t>
  </si>
  <si>
    <t>Kristall/Jōessar</t>
  </si>
  <si>
    <t>Sibul/Keerov</t>
  </si>
  <si>
    <t>Annus/Reinkubjas</t>
  </si>
  <si>
    <t>Laan/Meesak</t>
  </si>
  <si>
    <t>Nōmme/Hioväin</t>
  </si>
  <si>
    <t>Jürgenson/Maat</t>
  </si>
  <si>
    <t>Kuurberg/Köst</t>
  </si>
  <si>
    <t>Tammoja/Tammoja</t>
  </si>
  <si>
    <t>Visnapuu/Vahtra</t>
  </si>
  <si>
    <t>Nelma/Reek</t>
  </si>
  <si>
    <t>Nōuakas/Kästik</t>
  </si>
  <si>
    <t>Niinemets/Allika</t>
  </si>
  <si>
    <t>Silt/Loel</t>
  </si>
  <si>
    <t>Aarma/Vahtmäe</t>
  </si>
  <si>
    <t>Tuberik/Vetesina</t>
  </si>
  <si>
    <t>Liukanen/Liukanen</t>
  </si>
  <si>
    <t>Leemets/Hell</t>
  </si>
  <si>
    <t>Nōlvak/Ojaviir</t>
  </si>
  <si>
    <t>Pōder/Heidemann</t>
  </si>
  <si>
    <t>Hirsnik/Birjukov</t>
  </si>
  <si>
    <t>Nuiamäe/Kerk</t>
  </si>
  <si>
    <t xml:space="preserve"> 5.47,5</t>
  </si>
  <si>
    <t xml:space="preserve">   8/7</t>
  </si>
  <si>
    <t xml:space="preserve">   9/7</t>
  </si>
  <si>
    <t xml:space="preserve">  12/5</t>
  </si>
  <si>
    <t xml:space="preserve">   9/2</t>
  </si>
  <si>
    <t xml:space="preserve">  10/3</t>
  </si>
  <si>
    <t xml:space="preserve">  11/4</t>
  </si>
  <si>
    <t xml:space="preserve"> 5.53,2</t>
  </si>
  <si>
    <t xml:space="preserve"> 5.52,9</t>
  </si>
  <si>
    <t xml:space="preserve">  15/7</t>
  </si>
  <si>
    <t xml:space="preserve">  14/7</t>
  </si>
  <si>
    <t xml:space="preserve"> 5.56,4</t>
  </si>
  <si>
    <t xml:space="preserve"> 5.51,7</t>
  </si>
  <si>
    <t xml:space="preserve">  13/6</t>
  </si>
  <si>
    <t xml:space="preserve">  15/8</t>
  </si>
  <si>
    <t xml:space="preserve">  14/8</t>
  </si>
  <si>
    <t xml:space="preserve"> 6.04,2</t>
  </si>
  <si>
    <t xml:space="preserve"> 5.59,1</t>
  </si>
  <si>
    <t xml:space="preserve">  16/8</t>
  </si>
  <si>
    <t xml:space="preserve">  18/10</t>
  </si>
  <si>
    <t xml:space="preserve"> 6.08,0</t>
  </si>
  <si>
    <t xml:space="preserve"> 5.57,8</t>
  </si>
  <si>
    <t xml:space="preserve">  17/9</t>
  </si>
  <si>
    <t xml:space="preserve"> 6.06,3</t>
  </si>
  <si>
    <t xml:space="preserve"> 6.01,6</t>
  </si>
  <si>
    <t xml:space="preserve">  19/11</t>
  </si>
  <si>
    <t xml:space="preserve"> 6.01,9</t>
  </si>
  <si>
    <t xml:space="preserve">  20/1</t>
  </si>
  <si>
    <t xml:space="preserve"> 6.15,1</t>
  </si>
  <si>
    <t xml:space="preserve"> 6.12,6</t>
  </si>
  <si>
    <t xml:space="preserve">  20/11</t>
  </si>
  <si>
    <t xml:space="preserve">  21/12</t>
  </si>
  <si>
    <t xml:space="preserve"> 6.23,9</t>
  </si>
  <si>
    <t xml:space="preserve"> 6.12,9</t>
  </si>
  <si>
    <t xml:space="preserve">  22/13</t>
  </si>
  <si>
    <t xml:space="preserve"> 6.19,9</t>
  </si>
  <si>
    <t xml:space="preserve"> 6.17,8</t>
  </si>
  <si>
    <t xml:space="preserve"> 6.20,8</t>
  </si>
  <si>
    <t xml:space="preserve"> 6.20,4</t>
  </si>
  <si>
    <t xml:space="preserve">  24/3</t>
  </si>
  <si>
    <t xml:space="preserve"> 24/1</t>
  </si>
  <si>
    <t xml:space="preserve"> 6.28,8</t>
  </si>
  <si>
    <t xml:space="preserve"> 6.25,8</t>
  </si>
  <si>
    <t xml:space="preserve">  25/1</t>
  </si>
  <si>
    <t xml:space="preserve"> 6.33,2</t>
  </si>
  <si>
    <t xml:space="preserve"> 6.26,3</t>
  </si>
  <si>
    <t xml:space="preserve"> 5.56,1</t>
  </si>
  <si>
    <t xml:space="preserve"> 6.35,3</t>
  </si>
  <si>
    <t xml:space="preserve"> 6.29,9</t>
  </si>
  <si>
    <t xml:space="preserve">  27/3</t>
  </si>
  <si>
    <t xml:space="preserve"> 6.34,1</t>
  </si>
  <si>
    <t xml:space="preserve"> 6.32,8</t>
  </si>
  <si>
    <t xml:space="preserve">  26/2</t>
  </si>
  <si>
    <t xml:space="preserve">  28/3</t>
  </si>
  <si>
    <t xml:space="preserve"> 7.19,3</t>
  </si>
  <si>
    <t xml:space="preserve"> 7.16,2</t>
  </si>
  <si>
    <t xml:space="preserve"> 7.23,4</t>
  </si>
  <si>
    <t xml:space="preserve"> 7.17,7</t>
  </si>
  <si>
    <t xml:space="preserve">  31/5</t>
  </si>
  <si>
    <t xml:space="preserve"> 6.05,7</t>
  </si>
  <si>
    <t xml:space="preserve">  18/1</t>
  </si>
  <si>
    <t xml:space="preserve"> 23/2</t>
  </si>
  <si>
    <t xml:space="preserve">  22/2</t>
  </si>
  <si>
    <t xml:space="preserve">  29/5</t>
  </si>
  <si>
    <t xml:space="preserve">  26/13</t>
  </si>
  <si>
    <t xml:space="preserve">  24/2</t>
  </si>
  <si>
    <t xml:space="preserve"> 6.20,1</t>
  </si>
  <si>
    <t xml:space="preserve"> 6.18,8</t>
  </si>
  <si>
    <t xml:space="preserve">  23/1</t>
  </si>
  <si>
    <t xml:space="preserve"> 6.22,9</t>
  </si>
  <si>
    <t xml:space="preserve"> 6.18,2</t>
  </si>
  <si>
    <t xml:space="preserve">  25/2</t>
  </si>
  <si>
    <t xml:space="preserve"> 6.30,5</t>
  </si>
  <si>
    <t xml:space="preserve"> 6.17,6</t>
  </si>
  <si>
    <t xml:space="preserve">  29/1</t>
  </si>
  <si>
    <t xml:space="preserve"> 6.27,2</t>
  </si>
  <si>
    <t xml:space="preserve"> 6.23,8</t>
  </si>
  <si>
    <t xml:space="preserve">  27/4</t>
  </si>
  <si>
    <t xml:space="preserve">  30/3</t>
  </si>
  <si>
    <t xml:space="preserve"> 6.31,8</t>
  </si>
  <si>
    <t xml:space="preserve"> 6.27,3</t>
  </si>
  <si>
    <t xml:space="preserve">  30/2</t>
  </si>
  <si>
    <t xml:space="preserve">  34/2</t>
  </si>
  <si>
    <t xml:space="preserve"> 6.35,8</t>
  </si>
  <si>
    <t xml:space="preserve"> 6.23,3</t>
  </si>
  <si>
    <t xml:space="preserve">  36/8</t>
  </si>
  <si>
    <t xml:space="preserve">  28/4</t>
  </si>
  <si>
    <t xml:space="preserve">  32/7</t>
  </si>
  <si>
    <t xml:space="preserve"> 6.35,4</t>
  </si>
  <si>
    <t xml:space="preserve"> 6.26,6</t>
  </si>
  <si>
    <t xml:space="preserve">  35/7</t>
  </si>
  <si>
    <t xml:space="preserve">  33/8</t>
  </si>
  <si>
    <t xml:space="preserve"> 6.34,4</t>
  </si>
  <si>
    <t xml:space="preserve">  33/6</t>
  </si>
  <si>
    <t xml:space="preserve">  37/9</t>
  </si>
  <si>
    <t xml:space="preserve"> 35/4</t>
  </si>
  <si>
    <t xml:space="preserve">  34/5</t>
  </si>
  <si>
    <t xml:space="preserve">  37/4</t>
  </si>
  <si>
    <t xml:space="preserve"> 6.40,2</t>
  </si>
  <si>
    <t xml:space="preserve"> 6.25,9</t>
  </si>
  <si>
    <t xml:space="preserve">  31/6</t>
  </si>
  <si>
    <t xml:space="preserve">  32/4</t>
  </si>
  <si>
    <t xml:space="preserve">  39/5</t>
  </si>
  <si>
    <t xml:space="preserve"> 6.40,9</t>
  </si>
  <si>
    <t xml:space="preserve"> 6.29,1</t>
  </si>
  <si>
    <t xml:space="preserve">  36/4</t>
  </si>
  <si>
    <t xml:space="preserve"> 6.43,0</t>
  </si>
  <si>
    <t xml:space="preserve"> 6.28,0</t>
  </si>
  <si>
    <t xml:space="preserve">  39/4</t>
  </si>
  <si>
    <t xml:space="preserve">  35/3</t>
  </si>
  <si>
    <t xml:space="preserve"> 6.49,6</t>
  </si>
  <si>
    <t xml:space="preserve"> 6.36,5</t>
  </si>
  <si>
    <t xml:space="preserve">  42/6</t>
  </si>
  <si>
    <t xml:space="preserve">  40/5</t>
  </si>
  <si>
    <t xml:space="preserve"> 6.45,4</t>
  </si>
  <si>
    <t xml:space="preserve">  41/6</t>
  </si>
  <si>
    <t xml:space="preserve"> 6.48,8</t>
  </si>
  <si>
    <t xml:space="preserve"> 6.43,2</t>
  </si>
  <si>
    <t xml:space="preserve"> 7.13,1</t>
  </si>
  <si>
    <t xml:space="preserve"> 6.53,5</t>
  </si>
  <si>
    <t xml:space="preserve"> 6.51,4</t>
  </si>
  <si>
    <t xml:space="preserve"> 6.38,0</t>
  </si>
  <si>
    <t xml:space="preserve">  41/10</t>
  </si>
  <si>
    <t xml:space="preserve">  43/1</t>
  </si>
  <si>
    <t xml:space="preserve"> 6.48,0</t>
  </si>
  <si>
    <t xml:space="preserve"> 6.45,5</t>
  </si>
  <si>
    <t xml:space="preserve">  44/2</t>
  </si>
  <si>
    <t xml:space="preserve"> 7.00,2</t>
  </si>
  <si>
    <t xml:space="preserve"> 6.52,4</t>
  </si>
  <si>
    <t xml:space="preserve"> 7.00,5</t>
  </si>
  <si>
    <t xml:space="preserve"> 6.58,5</t>
  </si>
  <si>
    <t xml:space="preserve"> 7.08,5</t>
  </si>
  <si>
    <t xml:space="preserve"> 6.55,2</t>
  </si>
  <si>
    <t xml:space="preserve"> 7.04,1</t>
  </si>
  <si>
    <t xml:space="preserve"> 7.02,3</t>
  </si>
  <si>
    <t xml:space="preserve"> 7.06,1</t>
  </si>
  <si>
    <t xml:space="preserve"> 7.06,3</t>
  </si>
  <si>
    <t xml:space="preserve"> 0.10</t>
  </si>
  <si>
    <t xml:space="preserve"> 7.15,8</t>
  </si>
  <si>
    <t xml:space="preserve"> 7.17,6</t>
  </si>
  <si>
    <t xml:space="preserve"> 7.26,3</t>
  </si>
  <si>
    <t xml:space="preserve"> 7.12,2</t>
  </si>
  <si>
    <t xml:space="preserve">  38/9</t>
  </si>
  <si>
    <t xml:space="preserve">  45/8</t>
  </si>
  <si>
    <t xml:space="preserve"> 6.47,3</t>
  </si>
  <si>
    <t xml:space="preserve"> 6.39,7</t>
  </si>
  <si>
    <t xml:space="preserve">  42/7</t>
  </si>
  <si>
    <t xml:space="preserve">  44/8</t>
  </si>
  <si>
    <t xml:space="preserve">  47/10</t>
  </si>
  <si>
    <t xml:space="preserve"> 6.50,0</t>
  </si>
  <si>
    <t xml:space="preserve"> 6.41,1</t>
  </si>
  <si>
    <t xml:space="preserve">  46/9</t>
  </si>
  <si>
    <t xml:space="preserve">  43/7</t>
  </si>
  <si>
    <t xml:space="preserve">  45/1</t>
  </si>
  <si>
    <t xml:space="preserve">  46/2</t>
  </si>
  <si>
    <t xml:space="preserve">  51/3</t>
  </si>
  <si>
    <t xml:space="preserve">  47/3</t>
  </si>
  <si>
    <t xml:space="preserve">  52/13</t>
  </si>
  <si>
    <t xml:space="preserve">  50/12</t>
  </si>
  <si>
    <t xml:space="preserve">  57/6</t>
  </si>
  <si>
    <t xml:space="preserve">  49/4</t>
  </si>
  <si>
    <t xml:space="preserve"> 7.03,2</t>
  </si>
  <si>
    <t xml:space="preserve"> 7.00,7</t>
  </si>
  <si>
    <t xml:space="preserve">  53/4</t>
  </si>
  <si>
    <t xml:space="preserve">  52/6</t>
  </si>
  <si>
    <t xml:space="preserve"> 7.00,0</t>
  </si>
  <si>
    <t xml:space="preserve">  56/5</t>
  </si>
  <si>
    <t xml:space="preserve">  51/5</t>
  </si>
  <si>
    <t xml:space="preserve">  54/1</t>
  </si>
  <si>
    <t xml:space="preserve">  60/14</t>
  </si>
  <si>
    <t xml:space="preserve">  48/11</t>
  </si>
  <si>
    <t xml:space="preserve"> 7.09,5</t>
  </si>
  <si>
    <t xml:space="preserve">  58/7</t>
  </si>
  <si>
    <t xml:space="preserve">  64/9</t>
  </si>
  <si>
    <t xml:space="preserve">  55/8</t>
  </si>
  <si>
    <t xml:space="preserve">  55/2</t>
  </si>
  <si>
    <t xml:space="preserve">  56/2</t>
  </si>
  <si>
    <t xml:space="preserve"> 7.15,9</t>
  </si>
  <si>
    <t xml:space="preserve"> 7.12,8</t>
  </si>
  <si>
    <t xml:space="preserve">  62/8</t>
  </si>
  <si>
    <t xml:space="preserve">  59/10</t>
  </si>
  <si>
    <t xml:space="preserve"> 7.22,3</t>
  </si>
  <si>
    <t xml:space="preserve"> 7.07,4</t>
  </si>
  <si>
    <t xml:space="preserve">  66/10</t>
  </si>
  <si>
    <t xml:space="preserve">  57/9</t>
  </si>
  <si>
    <t xml:space="preserve">  61/3</t>
  </si>
  <si>
    <t xml:space="preserve">  61/4</t>
  </si>
  <si>
    <t xml:space="preserve">  65/6</t>
  </si>
  <si>
    <t xml:space="preserve">  60/6</t>
  </si>
  <si>
    <t xml:space="preserve">  68/4</t>
  </si>
  <si>
    <t xml:space="preserve">  58/3</t>
  </si>
  <si>
    <t xml:space="preserve"> 7.17,5</t>
  </si>
  <si>
    <t xml:space="preserve"> 7.23,2</t>
  </si>
  <si>
    <t xml:space="preserve">  63/2</t>
  </si>
  <si>
    <t xml:space="preserve">  65/1</t>
  </si>
  <si>
    <t xml:space="preserve">  67/7</t>
  </si>
  <si>
    <t xml:space="preserve">  62/7</t>
  </si>
  <si>
    <t xml:space="preserve"> 7.35,3</t>
  </si>
  <si>
    <t xml:space="preserve">  74/12</t>
  </si>
  <si>
    <t xml:space="preserve">  62/11</t>
  </si>
  <si>
    <t xml:space="preserve"> 7.29,4</t>
  </si>
  <si>
    <t xml:space="preserve"> 7.25,0</t>
  </si>
  <si>
    <t xml:space="preserve">  69/11</t>
  </si>
  <si>
    <t xml:space="preserve">  66/12</t>
  </si>
  <si>
    <t xml:space="preserve"> 7.33,1</t>
  </si>
  <si>
    <t xml:space="preserve"> 7.21,7</t>
  </si>
  <si>
    <t xml:space="preserve">  72/5</t>
  </si>
  <si>
    <t xml:space="preserve">  64/5</t>
  </si>
  <si>
    <t xml:space="preserve"> 7.31,8</t>
  </si>
  <si>
    <t xml:space="preserve">  71/4</t>
  </si>
  <si>
    <t xml:space="preserve">  67/2</t>
  </si>
  <si>
    <t xml:space="preserve"> 7.33,8</t>
  </si>
  <si>
    <t xml:space="preserve"> 7.26,6</t>
  </si>
  <si>
    <t xml:space="preserve">  73/5</t>
  </si>
  <si>
    <t xml:space="preserve">  68/3</t>
  </si>
  <si>
    <t xml:space="preserve"> 7.29,6</t>
  </si>
  <si>
    <t xml:space="preserve"> 7.38,3</t>
  </si>
  <si>
    <t xml:space="preserve">  70/3</t>
  </si>
  <si>
    <t xml:space="preserve"> 7.39,3</t>
  </si>
  <si>
    <t xml:space="preserve"> 7.33,0</t>
  </si>
  <si>
    <t xml:space="preserve">  75/15</t>
  </si>
  <si>
    <t xml:space="preserve">  69/13</t>
  </si>
  <si>
    <t xml:space="preserve"> 7.41,8</t>
  </si>
  <si>
    <t xml:space="preserve"> 7.36,2</t>
  </si>
  <si>
    <t xml:space="preserve">  76/6</t>
  </si>
  <si>
    <t xml:space="preserve">  70/4</t>
  </si>
  <si>
    <t xml:space="preserve"> 7.44,9</t>
  </si>
  <si>
    <t xml:space="preserve"> 7.42,0</t>
  </si>
  <si>
    <t xml:space="preserve">  78/7</t>
  </si>
  <si>
    <t xml:space="preserve">  75/6</t>
  </si>
  <si>
    <t xml:space="preserve"> 7.46,7</t>
  </si>
  <si>
    <t xml:space="preserve"> 7.43,6</t>
  </si>
  <si>
    <t xml:space="preserve">  79/8</t>
  </si>
  <si>
    <t xml:space="preserve">  76/7</t>
  </si>
  <si>
    <t xml:space="preserve"> 7.57,2</t>
  </si>
  <si>
    <t xml:space="preserve">  83/12</t>
  </si>
  <si>
    <t xml:space="preserve">  72/9</t>
  </si>
  <si>
    <t xml:space="preserve"> 8.00,3</t>
  </si>
  <si>
    <t xml:space="preserve"> 7.36,5</t>
  </si>
  <si>
    <t xml:space="preserve">  85/14</t>
  </si>
  <si>
    <t xml:space="preserve">  71/13</t>
  </si>
  <si>
    <t xml:space="preserve"> 7.53,6</t>
  </si>
  <si>
    <t xml:space="preserve"> 7.55,6</t>
  </si>
  <si>
    <t xml:space="preserve">  82/10</t>
  </si>
  <si>
    <t xml:space="preserve">  78/8</t>
  </si>
  <si>
    <t xml:space="preserve"> 8.12,0</t>
  </si>
  <si>
    <t xml:space="preserve"> 7.58,2</t>
  </si>
  <si>
    <t xml:space="preserve">  87/12</t>
  </si>
  <si>
    <t xml:space="preserve">  79/9</t>
  </si>
  <si>
    <t xml:space="preserve"> 8.23,4</t>
  </si>
  <si>
    <t xml:space="preserve"> 7.50,5</t>
  </si>
  <si>
    <t xml:space="preserve">  89/15</t>
  </si>
  <si>
    <t xml:space="preserve">  77/15</t>
  </si>
  <si>
    <t xml:space="preserve"> 8.11,1</t>
  </si>
  <si>
    <t xml:space="preserve"> 8.05,6</t>
  </si>
  <si>
    <t xml:space="preserve">  86/11</t>
  </si>
  <si>
    <t xml:space="preserve">  80/10</t>
  </si>
  <si>
    <t xml:space="preserve"> 7.46,9</t>
  </si>
  <si>
    <t xml:space="preserve"> 8.36,4</t>
  </si>
  <si>
    <t xml:space="preserve">  80/9</t>
  </si>
  <si>
    <t xml:space="preserve">  82/12</t>
  </si>
  <si>
    <t xml:space="preserve"> 6.53,0</t>
  </si>
  <si>
    <t xml:space="preserve"> 9.35,0</t>
  </si>
  <si>
    <t xml:space="preserve">  49/10</t>
  </si>
  <si>
    <t xml:space="preserve">  84/10</t>
  </si>
  <si>
    <t xml:space="preserve"> 8.22,5</t>
  </si>
  <si>
    <t xml:space="preserve"> 8.11,6</t>
  </si>
  <si>
    <t xml:space="preserve">  88/13</t>
  </si>
  <si>
    <t xml:space="preserve">  81/11</t>
  </si>
  <si>
    <t xml:space="preserve"> 8.44,9</t>
  </si>
  <si>
    <t xml:space="preserve"> 8.49,1</t>
  </si>
  <si>
    <t xml:space="preserve">  90/14</t>
  </si>
  <si>
    <t xml:space="preserve">  83/13</t>
  </si>
  <si>
    <t xml:space="preserve"> 7.53,1</t>
  </si>
  <si>
    <t xml:space="preserve"> 7.38,5</t>
  </si>
  <si>
    <t xml:space="preserve">  81/13</t>
  </si>
  <si>
    <t xml:space="preserve">  74/14</t>
  </si>
  <si>
    <t xml:space="preserve"> 7.11,3</t>
  </si>
  <si>
    <t>24.33,0</t>
  </si>
  <si>
    <t xml:space="preserve"> 0.20</t>
  </si>
  <si>
    <t xml:space="preserve">  59/1</t>
  </si>
  <si>
    <t xml:space="preserve"> 6.36,3</t>
  </si>
  <si>
    <t>TRANSMISSION</t>
  </si>
  <si>
    <t xml:space="preserve">  37/3</t>
  </si>
  <si>
    <t xml:space="preserve"> 6.51,8</t>
  </si>
  <si>
    <t>ENGINE</t>
  </si>
  <si>
    <t xml:space="preserve"> 7.42,6</t>
  </si>
  <si>
    <t xml:space="preserve">  77/11</t>
  </si>
  <si>
    <t xml:space="preserve"> 7.59,8</t>
  </si>
  <si>
    <t xml:space="preserve">  84/6</t>
  </si>
  <si>
    <t xml:space="preserve"> 9.51,8</t>
  </si>
  <si>
    <t>OFF</t>
  </si>
  <si>
    <t xml:space="preserve">  91/16</t>
  </si>
  <si>
    <t xml:space="preserve">  37</t>
  </si>
  <si>
    <t>SS1F</t>
  </si>
  <si>
    <t xml:space="preserve">  47</t>
  </si>
  <si>
    <t>SS2S</t>
  </si>
  <si>
    <t xml:space="preserve">  53</t>
  </si>
  <si>
    <t xml:space="preserve">  67</t>
  </si>
  <si>
    <t>SS1S</t>
  </si>
  <si>
    <t xml:space="preserve">  76</t>
  </si>
  <si>
    <t xml:space="preserve">  82</t>
  </si>
  <si>
    <t xml:space="preserve">  83</t>
  </si>
  <si>
    <t xml:space="preserve"> 79</t>
  </si>
  <si>
    <t>TC1</t>
  </si>
  <si>
    <t>2 min. late</t>
  </si>
  <si>
    <t>TC2</t>
  </si>
  <si>
    <t>4 min. early</t>
  </si>
  <si>
    <t xml:space="preserve"> 4.00</t>
  </si>
  <si>
    <t xml:space="preserve"> 85</t>
  </si>
  <si>
    <t>TC2A</t>
  </si>
  <si>
    <t xml:space="preserve"> 60</t>
  </si>
  <si>
    <t>SS2</t>
  </si>
  <si>
    <t>False start</t>
  </si>
  <si>
    <t>0.10</t>
  </si>
  <si>
    <t>1.00</t>
  </si>
  <si>
    <t xml:space="preserve"> 1.00</t>
  </si>
  <si>
    <t>Chicanes , GP 47.1.*</t>
  </si>
  <si>
    <t xml:space="preserve">  81</t>
  </si>
  <si>
    <t>TC2B</t>
  </si>
  <si>
    <t xml:space="preserve"> 81</t>
  </si>
  <si>
    <t>20 min. late</t>
  </si>
  <si>
    <t xml:space="preserve"> 3.20</t>
  </si>
  <si>
    <t xml:space="preserve"> 5.17,1</t>
  </si>
  <si>
    <t xml:space="preserve"> 5.15,6</t>
  </si>
  <si>
    <t xml:space="preserve"> 5.17,3</t>
  </si>
  <si>
    <t xml:space="preserve"> 5.17,0</t>
  </si>
  <si>
    <t xml:space="preserve"> 5.21,8</t>
  </si>
  <si>
    <t xml:space="preserve"> 5.17,6</t>
  </si>
  <si>
    <t xml:space="preserve"> 5.21,5</t>
  </si>
  <si>
    <t xml:space="preserve"> 5.20,5</t>
  </si>
  <si>
    <t xml:space="preserve"> 5.20,2</t>
  </si>
  <si>
    <t xml:space="preserve"> 5.19,5</t>
  </si>
  <si>
    <t xml:space="preserve"> 5.27,1</t>
  </si>
  <si>
    <t xml:space="preserve"> 5.38,3</t>
  </si>
  <si>
    <t xml:space="preserve"> 5.37,7</t>
  </si>
  <si>
    <t xml:space="preserve">   8/1</t>
  </si>
  <si>
    <t xml:space="preserve">  8/2</t>
  </si>
  <si>
    <t xml:space="preserve"> 5.42,5</t>
  </si>
  <si>
    <t xml:space="preserve"> 5.39,6</t>
  </si>
  <si>
    <t xml:space="preserve">  9/3</t>
  </si>
  <si>
    <t xml:space="preserve"> 5.39,9</t>
  </si>
  <si>
    <t xml:space="preserve"> 5.38,0</t>
  </si>
  <si>
    <t xml:space="preserve"> 10/4</t>
  </si>
  <si>
    <t xml:space="preserve"> 5.40,7</t>
  </si>
  <si>
    <t xml:space="preserve"> 5.37,9</t>
  </si>
  <si>
    <t xml:space="preserve"> 5.38,6</t>
  </si>
  <si>
    <t xml:space="preserve"> 5.37,6</t>
  </si>
  <si>
    <t xml:space="preserve">   7/7</t>
  </si>
  <si>
    <t xml:space="preserve"> 5.41,1</t>
  </si>
  <si>
    <t xml:space="preserve"> 5.42,0</t>
  </si>
  <si>
    <t xml:space="preserve"> 5.41,4</t>
  </si>
  <si>
    <t xml:space="preserve"> 5.40,6</t>
  </si>
  <si>
    <t xml:space="preserve"> 5.45,9</t>
  </si>
  <si>
    <t xml:space="preserve"> 5.51,8</t>
  </si>
  <si>
    <t xml:space="preserve"> 5.50,6</t>
  </si>
  <si>
    <t xml:space="preserve"> 5.47,1</t>
  </si>
  <si>
    <t xml:space="preserve"> 6.09,2</t>
  </si>
  <si>
    <t xml:space="preserve"> 6.07,3</t>
  </si>
  <si>
    <t xml:space="preserve"> 6.06,0</t>
  </si>
  <si>
    <t xml:space="preserve"> 5.41,8</t>
  </si>
  <si>
    <t xml:space="preserve"> 5.43,6</t>
  </si>
  <si>
    <t xml:space="preserve"> 5.41,6</t>
  </si>
  <si>
    <t xml:space="preserve"> 5.48,5</t>
  </si>
  <si>
    <t xml:space="preserve"> 6.03,3</t>
  </si>
  <si>
    <t xml:space="preserve"> 6.00,6</t>
  </si>
  <si>
    <t xml:space="preserve">  21/1</t>
  </si>
  <si>
    <t xml:space="preserve">  19/1</t>
  </si>
  <si>
    <t xml:space="preserve"> 6.01,0</t>
  </si>
  <si>
    <t xml:space="preserve">  20/12</t>
  </si>
  <si>
    <t xml:space="preserve">  23/13</t>
  </si>
  <si>
    <t xml:space="preserve"> 6.05,9</t>
  </si>
  <si>
    <t xml:space="preserve"> 6.14,6</t>
  </si>
  <si>
    <t xml:space="preserve"> 6.08,4</t>
  </si>
  <si>
    <t xml:space="preserve"> 6.14,8</t>
  </si>
  <si>
    <t xml:space="preserve">  24/1</t>
  </si>
  <si>
    <t xml:space="preserve"> 6.16,1</t>
  </si>
  <si>
    <t xml:space="preserve"> 6.13,8</t>
  </si>
  <si>
    <t xml:space="preserve">  26/1</t>
  </si>
  <si>
    <t xml:space="preserve"> 6.15,3</t>
  </si>
  <si>
    <t xml:space="preserve"> 6.21,0</t>
  </si>
  <si>
    <t xml:space="preserve">  29/3</t>
  </si>
  <si>
    <t xml:space="preserve">  25/3</t>
  </si>
  <si>
    <t xml:space="preserve"> 6.16,9</t>
  </si>
  <si>
    <t xml:space="preserve">  27/2</t>
  </si>
  <si>
    <t xml:space="preserve"> 6.30,7</t>
  </si>
  <si>
    <t xml:space="preserve"> 6.22,6</t>
  </si>
  <si>
    <t xml:space="preserve">  29/2</t>
  </si>
  <si>
    <t xml:space="preserve"> 7.06,0</t>
  </si>
  <si>
    <t xml:space="preserve"> 7.00,3</t>
  </si>
  <si>
    <t xml:space="preserve">  32/6</t>
  </si>
  <si>
    <t xml:space="preserve"> 7.05,3</t>
  </si>
  <si>
    <t xml:space="preserve"> 7.12,7</t>
  </si>
  <si>
    <t>11.08,4</t>
  </si>
  <si>
    <t xml:space="preserve"> 8.52,9</t>
  </si>
  <si>
    <t>31.11,9</t>
  </si>
  <si>
    <t>WHEEL</t>
  </si>
  <si>
    <t xml:space="preserve">  34/4</t>
  </si>
  <si>
    <t>Ole Christian Veiby</t>
  </si>
  <si>
    <t xml:space="preserve">  24</t>
  </si>
  <si>
    <t>SS3F</t>
  </si>
  <si>
    <t xml:space="preserve">  28/1</t>
  </si>
  <si>
    <t xml:space="preserve"> 6.18,3</t>
  </si>
  <si>
    <t xml:space="preserve"> 6.13,0</t>
  </si>
  <si>
    <t xml:space="preserve">  30/5</t>
  </si>
  <si>
    <t xml:space="preserve">  23/2</t>
  </si>
  <si>
    <t xml:space="preserve"> 27/2</t>
  </si>
  <si>
    <t xml:space="preserve">  32/3</t>
  </si>
  <si>
    <t xml:space="preserve">  26/4</t>
  </si>
  <si>
    <t xml:space="preserve"> 6.11,2</t>
  </si>
  <si>
    <t xml:space="preserve"> 6.22,2</t>
  </si>
  <si>
    <t xml:space="preserve"> 6.19,0</t>
  </si>
  <si>
    <t xml:space="preserve">  33/2</t>
  </si>
  <si>
    <t xml:space="preserve"> 6.30,2</t>
  </si>
  <si>
    <t xml:space="preserve"> 6.15,5</t>
  </si>
  <si>
    <t xml:space="preserve">  28/5</t>
  </si>
  <si>
    <t xml:space="preserve">  31/4</t>
  </si>
  <si>
    <t xml:space="preserve"> 34/3</t>
  </si>
  <si>
    <t xml:space="preserve"> 6.22,4</t>
  </si>
  <si>
    <t xml:space="preserve"> 6.23,6</t>
  </si>
  <si>
    <t xml:space="preserve">  34/3</t>
  </si>
  <si>
    <t xml:space="preserve">  35/4</t>
  </si>
  <si>
    <t xml:space="preserve">  38/5</t>
  </si>
  <si>
    <t xml:space="preserve">  33/3</t>
  </si>
  <si>
    <t xml:space="preserve"> 6.29,6</t>
  </si>
  <si>
    <t xml:space="preserve"> 6.32,0</t>
  </si>
  <si>
    <t xml:space="preserve">  38/7</t>
  </si>
  <si>
    <t xml:space="preserve"> 6.30,3</t>
  </si>
  <si>
    <t xml:space="preserve"> 6.24,6</t>
  </si>
  <si>
    <t xml:space="preserve">  36/5</t>
  </si>
  <si>
    <t xml:space="preserve"> 6.11,6</t>
  </si>
  <si>
    <t xml:space="preserve"> 7.41,6</t>
  </si>
  <si>
    <t xml:space="preserve">  37/1</t>
  </si>
  <si>
    <t xml:space="preserve"> 6.39,9</t>
  </si>
  <si>
    <t xml:space="preserve"> 6.39,4</t>
  </si>
  <si>
    <t xml:space="preserve"> 6.56,8</t>
  </si>
  <si>
    <t xml:space="preserve"> 6.38,3</t>
  </si>
  <si>
    <t xml:space="preserve"> 7.02,8</t>
  </si>
  <si>
    <t xml:space="preserve">  39/6</t>
  </si>
  <si>
    <t xml:space="preserve"> 6.39,3</t>
  </si>
  <si>
    <t xml:space="preserve"> 6.52,2</t>
  </si>
  <si>
    <t xml:space="preserve">  41/8</t>
  </si>
  <si>
    <t xml:space="preserve"> 6.47,5</t>
  </si>
  <si>
    <t xml:space="preserve"> 6.47,0</t>
  </si>
  <si>
    <t xml:space="preserve"> 6.50,9</t>
  </si>
  <si>
    <t xml:space="preserve">  46/1</t>
  </si>
  <si>
    <t xml:space="preserve"> 6.54,8</t>
  </si>
  <si>
    <t xml:space="preserve"> 6.54,5</t>
  </si>
  <si>
    <t xml:space="preserve">  43/4</t>
  </si>
  <si>
    <t xml:space="preserve"> 7.14,1</t>
  </si>
  <si>
    <t xml:space="preserve"> 7.04,9</t>
  </si>
  <si>
    <t xml:space="preserve">  52/7</t>
  </si>
  <si>
    <t xml:space="preserve"> 6.44,5</t>
  </si>
  <si>
    <t>16.31,1</t>
  </si>
  <si>
    <t xml:space="preserve"> 8.49,5</t>
  </si>
  <si>
    <t>BRAKES</t>
  </si>
  <si>
    <t xml:space="preserve"> 6.36,0</t>
  </si>
  <si>
    <t xml:space="preserve"> 6.34,8</t>
  </si>
  <si>
    <t xml:space="preserve">  40/7</t>
  </si>
  <si>
    <t xml:space="preserve">  71/10</t>
  </si>
  <si>
    <t xml:space="preserve">  48/4</t>
  </si>
  <si>
    <t xml:space="preserve"> 6.42,1</t>
  </si>
  <si>
    <t xml:space="preserve">  41/7</t>
  </si>
  <si>
    <t xml:space="preserve">  40/2</t>
  </si>
  <si>
    <t xml:space="preserve"> 42/9</t>
  </si>
  <si>
    <t xml:space="preserve">  44/10</t>
  </si>
  <si>
    <t xml:space="preserve">  49/9</t>
  </si>
  <si>
    <t xml:space="preserve">  54/8</t>
  </si>
  <si>
    <t xml:space="preserve">  46/3</t>
  </si>
  <si>
    <t xml:space="preserve">  42/3</t>
  </si>
  <si>
    <t xml:space="preserve">  42/9</t>
  </si>
  <si>
    <t xml:space="preserve"> 6.43,4</t>
  </si>
  <si>
    <t xml:space="preserve"> 6.48,5</t>
  </si>
  <si>
    <t xml:space="preserve">  45/2</t>
  </si>
  <si>
    <t xml:space="preserve">  44/5</t>
  </si>
  <si>
    <t xml:space="preserve">  49/5</t>
  </si>
  <si>
    <t xml:space="preserve">  50/1</t>
  </si>
  <si>
    <t xml:space="preserve"> 6.51,9</t>
  </si>
  <si>
    <t xml:space="preserve">  51/6</t>
  </si>
  <si>
    <t xml:space="preserve">  49/8</t>
  </si>
  <si>
    <t xml:space="preserve"> 6.54,0</t>
  </si>
  <si>
    <t xml:space="preserve"> 6.53,2</t>
  </si>
  <si>
    <t xml:space="preserve">  53/8</t>
  </si>
  <si>
    <t xml:space="preserve">  47/6</t>
  </si>
  <si>
    <t xml:space="preserve">  54/9</t>
  </si>
  <si>
    <t xml:space="preserve">  48/7</t>
  </si>
  <si>
    <t xml:space="preserve"> 52/9</t>
  </si>
  <si>
    <t xml:space="preserve"> 6.53,7</t>
  </si>
  <si>
    <t xml:space="preserve"> 6.57,5</t>
  </si>
  <si>
    <t xml:space="preserve">  51/9</t>
  </si>
  <si>
    <t xml:space="preserve"> 6.57,2</t>
  </si>
  <si>
    <t xml:space="preserve">  53/2</t>
  </si>
  <si>
    <t xml:space="preserve"> 7.10,8</t>
  </si>
  <si>
    <t xml:space="preserve">  56/10</t>
  </si>
  <si>
    <t xml:space="preserve">  58/6</t>
  </si>
  <si>
    <t xml:space="preserve">  52/5</t>
  </si>
  <si>
    <t xml:space="preserve">  57/5</t>
  </si>
  <si>
    <t xml:space="preserve">  62/6</t>
  </si>
  <si>
    <t xml:space="preserve">  63/5</t>
  </si>
  <si>
    <t xml:space="preserve">  55/3</t>
  </si>
  <si>
    <t xml:space="preserve"> 7.09,9</t>
  </si>
  <si>
    <t xml:space="preserve">  59/4</t>
  </si>
  <si>
    <t xml:space="preserve"> 7.04,8</t>
  </si>
  <si>
    <t xml:space="preserve"> 7.06,6</t>
  </si>
  <si>
    <t xml:space="preserve">  57/11</t>
  </si>
  <si>
    <t xml:space="preserve"> 7.16,4</t>
  </si>
  <si>
    <t xml:space="preserve"> 7.12,4</t>
  </si>
  <si>
    <t xml:space="preserve">  64/2</t>
  </si>
  <si>
    <t xml:space="preserve">  61/2</t>
  </si>
  <si>
    <t xml:space="preserve"> 7.08,1</t>
  </si>
  <si>
    <t xml:space="preserve"> 7.10,9</t>
  </si>
  <si>
    <t xml:space="preserve">  60/3</t>
  </si>
  <si>
    <t xml:space="preserve">  60/5</t>
  </si>
  <si>
    <t xml:space="preserve"> 7.16,9</t>
  </si>
  <si>
    <t xml:space="preserve">  64/12</t>
  </si>
  <si>
    <t xml:space="preserve"> 7.16,5</t>
  </si>
  <si>
    <t xml:space="preserve"> 7.15,1</t>
  </si>
  <si>
    <t xml:space="preserve">  65/3</t>
  </si>
  <si>
    <t xml:space="preserve">  63/3</t>
  </si>
  <si>
    <t xml:space="preserve"> 7.18,0</t>
  </si>
  <si>
    <t xml:space="preserve"> 7.21,8</t>
  </si>
  <si>
    <t xml:space="preserve">  67/4</t>
  </si>
  <si>
    <t xml:space="preserve">  65/4</t>
  </si>
  <si>
    <t xml:space="preserve"> 7.34,5</t>
  </si>
  <si>
    <t xml:space="preserve">  68/5</t>
  </si>
  <si>
    <t xml:space="preserve">  68/6</t>
  </si>
  <si>
    <t xml:space="preserve"> 7.27,8</t>
  </si>
  <si>
    <t xml:space="preserve"> 7.48,7</t>
  </si>
  <si>
    <t xml:space="preserve">  70/6</t>
  </si>
  <si>
    <t xml:space="preserve">  74/9</t>
  </si>
  <si>
    <t xml:space="preserve"> 7.32,1</t>
  </si>
  <si>
    <t xml:space="preserve"> 7.38,2</t>
  </si>
  <si>
    <t xml:space="preserve">  71/7</t>
  </si>
  <si>
    <t xml:space="preserve">  70/7</t>
  </si>
  <si>
    <t xml:space="preserve"> 7.35,2</t>
  </si>
  <si>
    <t xml:space="preserve"> 7.47,5</t>
  </si>
  <si>
    <t xml:space="preserve">  75/9</t>
  </si>
  <si>
    <t xml:space="preserve">  72/8</t>
  </si>
  <si>
    <t xml:space="preserve"> 7.38,4</t>
  </si>
  <si>
    <t xml:space="preserve"> 7.48,1</t>
  </si>
  <si>
    <t xml:space="preserve">  76/15</t>
  </si>
  <si>
    <t xml:space="preserve">  73/15</t>
  </si>
  <si>
    <t xml:space="preserve"> 7.39,6</t>
  </si>
  <si>
    <t xml:space="preserve"> 7.51,1</t>
  </si>
  <si>
    <t xml:space="preserve">  77/10</t>
  </si>
  <si>
    <t xml:space="preserve">  75/10</t>
  </si>
  <si>
    <t xml:space="preserve"> 7.34,9</t>
  </si>
  <si>
    <t xml:space="preserve"> 7.35,1</t>
  </si>
  <si>
    <t xml:space="preserve">  69/14</t>
  </si>
  <si>
    <t xml:space="preserve"> 7.33,2</t>
  </si>
  <si>
    <t xml:space="preserve">  67/5</t>
  </si>
  <si>
    <t xml:space="preserve"> 7.54,8</t>
  </si>
  <si>
    <t xml:space="preserve"> 8.13,8</t>
  </si>
  <si>
    <t xml:space="preserve">  79/12</t>
  </si>
  <si>
    <t xml:space="preserve">  77/12</t>
  </si>
  <si>
    <t xml:space="preserve"> 7.54,7</t>
  </si>
  <si>
    <t xml:space="preserve"> 8.00,4</t>
  </si>
  <si>
    <t xml:space="preserve">  78/11</t>
  </si>
  <si>
    <t xml:space="preserve">  76/11</t>
  </si>
  <si>
    <t xml:space="preserve">  83/7</t>
  </si>
  <si>
    <t xml:space="preserve">  79/7</t>
  </si>
  <si>
    <t xml:space="preserve"> 7.34,3</t>
  </si>
  <si>
    <t xml:space="preserve"> 7.31,7</t>
  </si>
  <si>
    <t xml:space="preserve">  73/13</t>
  </si>
  <si>
    <t xml:space="preserve">  66/13</t>
  </si>
  <si>
    <t xml:space="preserve"> 8.38,0</t>
  </si>
  <si>
    <t xml:space="preserve"> 8.46,1</t>
  </si>
  <si>
    <t xml:space="preserve">  81/14</t>
  </si>
  <si>
    <t xml:space="preserve">  78/13</t>
  </si>
  <si>
    <t xml:space="preserve">  46/11</t>
  </si>
  <si>
    <t xml:space="preserve">  80/11</t>
  </si>
  <si>
    <t xml:space="preserve"> 7.06,4</t>
  </si>
  <si>
    <t xml:space="preserve"> 7.09,1</t>
  </si>
  <si>
    <t xml:space="preserve">  58/1</t>
  </si>
  <si>
    <t xml:space="preserve"> 7.25,3</t>
  </si>
  <si>
    <t>SUSPENSION</t>
  </si>
  <si>
    <t xml:space="preserve">  69/12</t>
  </si>
  <si>
    <t xml:space="preserve"> 8.01,8</t>
  </si>
  <si>
    <t xml:space="preserve">  80/13</t>
  </si>
  <si>
    <t xml:space="preserve">  82/9</t>
  </si>
  <si>
    <t xml:space="preserve">  84/13</t>
  </si>
  <si>
    <t xml:space="preserve">  63</t>
  </si>
  <si>
    <t>SS4F</t>
  </si>
  <si>
    <t xml:space="preserve">  77</t>
  </si>
  <si>
    <t xml:space="preserve">  80</t>
  </si>
  <si>
    <t xml:space="preserve">  88</t>
  </si>
  <si>
    <t>TC4A</t>
  </si>
  <si>
    <t xml:space="preserve">  96</t>
  </si>
  <si>
    <t xml:space="preserve"> 61</t>
  </si>
  <si>
    <t>1 min. late</t>
  </si>
  <si>
    <t xml:space="preserve"> 6.42,0</t>
  </si>
  <si>
    <t xml:space="preserve"> 7.04,7</t>
  </si>
  <si>
    <t xml:space="preserve"> 6.43,8</t>
  </si>
  <si>
    <t xml:space="preserve"> 6.49,3</t>
  </si>
  <si>
    <t xml:space="preserve"> 7.15,4</t>
  </si>
  <si>
    <t xml:space="preserve"> 6.56,6</t>
  </si>
  <si>
    <t xml:space="preserve"> 7.18,2</t>
  </si>
  <si>
    <t xml:space="preserve"> 7.32,4</t>
  </si>
  <si>
    <t xml:space="preserve">  11/5</t>
  </si>
  <si>
    <t xml:space="preserve">   6/1</t>
  </si>
  <si>
    <t xml:space="preserve"> 7.10,2</t>
  </si>
  <si>
    <t xml:space="preserve">  10/4</t>
  </si>
  <si>
    <t xml:space="preserve">   7/2</t>
  </si>
  <si>
    <t xml:space="preserve"> 7.07,2</t>
  </si>
  <si>
    <t xml:space="preserve"> 7.41,5</t>
  </si>
  <si>
    <t xml:space="preserve"> 7.01,5</t>
  </si>
  <si>
    <t xml:space="preserve">   8/6</t>
  </si>
  <si>
    <t xml:space="preserve"> 7.09,2</t>
  </si>
  <si>
    <t xml:space="preserve"> 7.40,5</t>
  </si>
  <si>
    <t xml:space="preserve">   9/3</t>
  </si>
  <si>
    <t xml:space="preserve"> 11/5</t>
  </si>
  <si>
    <t xml:space="preserve"> 7.09,7</t>
  </si>
  <si>
    <t xml:space="preserve"> 7.41,1</t>
  </si>
  <si>
    <t xml:space="preserve"> 12/6</t>
  </si>
  <si>
    <t xml:space="preserve"> 7.43,0</t>
  </si>
  <si>
    <t xml:space="preserve">  12/6</t>
  </si>
  <si>
    <t xml:space="preserve"> 13/7</t>
  </si>
  <si>
    <t xml:space="preserve"> 7.13,8</t>
  </si>
  <si>
    <t xml:space="preserve"> 7.44,4</t>
  </si>
  <si>
    <t xml:space="preserve">  13/7</t>
  </si>
  <si>
    <t xml:space="preserve"> 14/7</t>
  </si>
  <si>
    <t xml:space="preserve"> 7.11,2</t>
  </si>
  <si>
    <t xml:space="preserve"> 8.05,9</t>
  </si>
  <si>
    <t xml:space="preserve">  12/7</t>
  </si>
  <si>
    <t xml:space="preserve">  17/7</t>
  </si>
  <si>
    <t xml:space="preserve"> 15/8</t>
  </si>
  <si>
    <t xml:space="preserve"> 7.24,9</t>
  </si>
  <si>
    <t xml:space="preserve"> 7.52,5</t>
  </si>
  <si>
    <t xml:space="preserve">  18/11</t>
  </si>
  <si>
    <t xml:space="preserve">  15/9</t>
  </si>
  <si>
    <t xml:space="preserve"> 16/9</t>
  </si>
  <si>
    <t xml:space="preserve"> 8.09,3</t>
  </si>
  <si>
    <t xml:space="preserve"> 17/10</t>
  </si>
  <si>
    <t xml:space="preserve"> 7.22,7</t>
  </si>
  <si>
    <t xml:space="preserve"> 7.54,1</t>
  </si>
  <si>
    <t xml:space="preserve">  17/10</t>
  </si>
  <si>
    <t xml:space="preserve">  16/10</t>
  </si>
  <si>
    <t xml:space="preserve"> 18/11</t>
  </si>
  <si>
    <t xml:space="preserve"> 7.21,9</t>
  </si>
  <si>
    <t xml:space="preserve">  16/9</t>
  </si>
  <si>
    <t xml:space="preserve"> 7.31,6</t>
  </si>
  <si>
    <t xml:space="preserve"> 8.18,9</t>
  </si>
  <si>
    <t xml:space="preserve">  19/12</t>
  </si>
  <si>
    <t xml:space="preserve">  20/13</t>
  </si>
  <si>
    <t xml:space="preserve"> 7.43,8</t>
  </si>
  <si>
    <t xml:space="preserve"> 8.14,9</t>
  </si>
  <si>
    <t xml:space="preserve">  25/13</t>
  </si>
  <si>
    <t xml:space="preserve"> 8.47,3</t>
  </si>
  <si>
    <t xml:space="preserve"> 21/13</t>
  </si>
  <si>
    <t xml:space="preserve"> 22/1</t>
  </si>
  <si>
    <t xml:space="preserve"> 7.41,3</t>
  </si>
  <si>
    <t xml:space="preserve"> 8.12,7</t>
  </si>
  <si>
    <t xml:space="preserve">  22/1</t>
  </si>
  <si>
    <t xml:space="preserve"> 8.15,9</t>
  </si>
  <si>
    <t xml:space="preserve"> 7.49,1</t>
  </si>
  <si>
    <t xml:space="preserve"> 8.15,4</t>
  </si>
  <si>
    <t xml:space="preserve"> 25/3</t>
  </si>
  <si>
    <t xml:space="preserve"> 7.40,3</t>
  </si>
  <si>
    <t xml:space="preserve"> 8.17,8</t>
  </si>
  <si>
    <t xml:space="preserve">  21/2</t>
  </si>
  <si>
    <t xml:space="preserve"> 7.47,9</t>
  </si>
  <si>
    <t xml:space="preserve"> 8.22,7</t>
  </si>
  <si>
    <t xml:space="preserve">  26/3</t>
  </si>
  <si>
    <t xml:space="preserve"> 7.49,7</t>
  </si>
  <si>
    <t xml:space="preserve"> 7.58,1</t>
  </si>
  <si>
    <t xml:space="preserve"> 8.32,1</t>
  </si>
  <si>
    <t xml:space="preserve"> 8.50,8</t>
  </si>
  <si>
    <t xml:space="preserve"> 9.31,3</t>
  </si>
  <si>
    <t xml:space="preserve">  30/6</t>
  </si>
  <si>
    <t xml:space="preserve"> 8.57,3</t>
  </si>
  <si>
    <t xml:space="preserve"> 9.47,6</t>
  </si>
  <si>
    <t xml:space="preserve">  31/7</t>
  </si>
  <si>
    <t xml:space="preserve"> 7.44,7</t>
  </si>
  <si>
    <t xml:space="preserve"> 8.16,6</t>
  </si>
  <si>
    <t xml:space="preserve"> 8.08,7</t>
  </si>
  <si>
    <t xml:space="preserve"> 26/4</t>
  </si>
  <si>
    <t xml:space="preserve"> 7.47,3</t>
  </si>
  <si>
    <t xml:space="preserve"> 8.18,7</t>
  </si>
  <si>
    <t xml:space="preserve"> 7.49,6</t>
  </si>
  <si>
    <t xml:space="preserve"> 8.26,3</t>
  </si>
  <si>
    <t xml:space="preserve"> 7.49,4</t>
  </si>
  <si>
    <t xml:space="preserve"> 8.24,5</t>
  </si>
  <si>
    <t xml:space="preserve"> 7.57,8</t>
  </si>
  <si>
    <t xml:space="preserve"> 8.37,6</t>
  </si>
  <si>
    <t xml:space="preserve">  32/5</t>
  </si>
  <si>
    <t xml:space="preserve"> 8.04,5</t>
  </si>
  <si>
    <t xml:space="preserve"> 8.37,7</t>
  </si>
  <si>
    <t xml:space="preserve"> 7.59,3</t>
  </si>
  <si>
    <t xml:space="preserve"> 8.32,6</t>
  </si>
  <si>
    <t xml:space="preserve">  35/8</t>
  </si>
  <si>
    <t xml:space="preserve">  33/7</t>
  </si>
  <si>
    <t xml:space="preserve"> 7.48,0</t>
  </si>
  <si>
    <t xml:space="preserve"> 8.22,1</t>
  </si>
  <si>
    <t xml:space="preserve"> 8.01,5</t>
  </si>
  <si>
    <t xml:space="preserve"> 8.47,5</t>
  </si>
  <si>
    <t xml:space="preserve">  36/3</t>
  </si>
  <si>
    <t xml:space="preserve">  38/4</t>
  </si>
  <si>
    <t xml:space="preserve"> 37/1</t>
  </si>
  <si>
    <t xml:space="preserve"> 8.15,8</t>
  </si>
  <si>
    <t xml:space="preserve"> 8.55,4</t>
  </si>
  <si>
    <t xml:space="preserve">  39/1</t>
  </si>
  <si>
    <t xml:space="preserve"> 8.46,4</t>
  </si>
  <si>
    <t xml:space="preserve"> 8.11,4</t>
  </si>
  <si>
    <t xml:space="preserve"> 9.00,1</t>
  </si>
  <si>
    <t xml:space="preserve"> 8.31,0</t>
  </si>
  <si>
    <t xml:space="preserve"> 9.13,0</t>
  </si>
  <si>
    <t xml:space="preserve">  43/10</t>
  </si>
  <si>
    <t xml:space="preserve"> 8.34,6</t>
  </si>
  <si>
    <t xml:space="preserve"> 9.07,9</t>
  </si>
  <si>
    <t xml:space="preserve">  43/2</t>
  </si>
  <si>
    <t xml:space="preserve"> 8.28,3</t>
  </si>
  <si>
    <t xml:space="preserve"> 9.02,8</t>
  </si>
  <si>
    <t xml:space="preserve">  42/1</t>
  </si>
  <si>
    <t xml:space="preserve"> 8.42,6</t>
  </si>
  <si>
    <t xml:space="preserve"> 9.33,1</t>
  </si>
  <si>
    <t xml:space="preserve">  47/7</t>
  </si>
  <si>
    <t xml:space="preserve"> 8.31,4</t>
  </si>
  <si>
    <t xml:space="preserve"> 9.03,8</t>
  </si>
  <si>
    <t xml:space="preserve">  42/10</t>
  </si>
  <si>
    <t xml:space="preserve"> 8.11,5</t>
  </si>
  <si>
    <t xml:space="preserve"> 9.01,0</t>
  </si>
  <si>
    <t xml:space="preserve">  41/9</t>
  </si>
  <si>
    <t xml:space="preserve"> 8.20,9</t>
  </si>
  <si>
    <t xml:space="preserve"> 9.05,3</t>
  </si>
  <si>
    <t xml:space="preserve">  45/3</t>
  </si>
  <si>
    <t xml:space="preserve">  50/11</t>
  </si>
  <si>
    <t xml:space="preserve">  51/7</t>
  </si>
  <si>
    <t xml:space="preserve">  47/5</t>
  </si>
  <si>
    <t xml:space="preserve">  47/1</t>
  </si>
  <si>
    <t xml:space="preserve"> 45/4</t>
  </si>
  <si>
    <t xml:space="preserve"> 8.28,7</t>
  </si>
  <si>
    <t xml:space="preserve"> 9.05,1</t>
  </si>
  <si>
    <t xml:space="preserve">  48/6</t>
  </si>
  <si>
    <t xml:space="preserve"> 46/5</t>
  </si>
  <si>
    <t xml:space="preserve"> 8.27,0</t>
  </si>
  <si>
    <t xml:space="preserve"> 9.05,7</t>
  </si>
  <si>
    <t xml:space="preserve">  45/4</t>
  </si>
  <si>
    <t xml:space="preserve">  46/4</t>
  </si>
  <si>
    <t xml:space="preserve"> 8.27,4</t>
  </si>
  <si>
    <t xml:space="preserve"> 9.09,0</t>
  </si>
  <si>
    <t xml:space="preserve">  46/5</t>
  </si>
  <si>
    <t xml:space="preserve"> 8.26,5</t>
  </si>
  <si>
    <t xml:space="preserve"> 9.10,3</t>
  </si>
  <si>
    <t xml:space="preserve">  44/3</t>
  </si>
  <si>
    <t xml:space="preserve">  49/7</t>
  </si>
  <si>
    <t xml:space="preserve"> 8.44,3</t>
  </si>
  <si>
    <t xml:space="preserve"> 9.23,8</t>
  </si>
  <si>
    <t xml:space="preserve">  55/4</t>
  </si>
  <si>
    <t xml:space="preserve">  51/2</t>
  </si>
  <si>
    <t xml:space="preserve">  56/3</t>
  </si>
  <si>
    <t xml:space="preserve">  56/6</t>
  </si>
  <si>
    <t xml:space="preserve">  54/6</t>
  </si>
  <si>
    <t xml:space="preserve"> 8.59,9</t>
  </si>
  <si>
    <t xml:space="preserve"> 9.31,5</t>
  </si>
  <si>
    <t xml:space="preserve">  60/10</t>
  </si>
  <si>
    <t xml:space="preserve">  55/9</t>
  </si>
  <si>
    <t xml:space="preserve"> 8.51,3</t>
  </si>
  <si>
    <t xml:space="preserve"> 9.28,2</t>
  </si>
  <si>
    <t xml:space="preserve">  59/7</t>
  </si>
  <si>
    <t xml:space="preserve">  60/7</t>
  </si>
  <si>
    <t xml:space="preserve"> 8.55,1</t>
  </si>
  <si>
    <t xml:space="preserve"> 9.44,8</t>
  </si>
  <si>
    <t xml:space="preserve">  58/5</t>
  </si>
  <si>
    <t xml:space="preserve"> 9.04,3</t>
  </si>
  <si>
    <t xml:space="preserve"> 9.42,8</t>
  </si>
  <si>
    <t xml:space="preserve">  61/11</t>
  </si>
  <si>
    <t xml:space="preserve">  58/10</t>
  </si>
  <si>
    <t xml:space="preserve"> 9.09,4</t>
  </si>
  <si>
    <t xml:space="preserve"> 9.49,4</t>
  </si>
  <si>
    <t xml:space="preserve">  62/1</t>
  </si>
  <si>
    <t xml:space="preserve"> 9.09,6</t>
  </si>
  <si>
    <t xml:space="preserve"> 9.50,9</t>
  </si>
  <si>
    <t xml:space="preserve">  62/4</t>
  </si>
  <si>
    <t>10.31,5</t>
  </si>
  <si>
    <t xml:space="preserve"> 9.24,5</t>
  </si>
  <si>
    <t xml:space="preserve">  74/10</t>
  </si>
  <si>
    <t xml:space="preserve">  52/1</t>
  </si>
  <si>
    <t xml:space="preserve"> 9.33,3</t>
  </si>
  <si>
    <t>10.14,7</t>
  </si>
  <si>
    <t xml:space="preserve"> 9.22,6</t>
  </si>
  <si>
    <t>10.10,2</t>
  </si>
  <si>
    <t xml:space="preserve">  66/4</t>
  </si>
  <si>
    <t xml:space="preserve">  66/6</t>
  </si>
  <si>
    <t xml:space="preserve"> 63/11</t>
  </si>
  <si>
    <t xml:space="preserve"> 9.22,7</t>
  </si>
  <si>
    <t>10.03,2</t>
  </si>
  <si>
    <t xml:space="preserve">  67/13</t>
  </si>
  <si>
    <t xml:space="preserve"> 9.51,3</t>
  </si>
  <si>
    <t>10.25,9</t>
  </si>
  <si>
    <t xml:space="preserve">  68/8</t>
  </si>
  <si>
    <t xml:space="preserve"> 9.40,1</t>
  </si>
  <si>
    <t>10.50,2</t>
  </si>
  <si>
    <t xml:space="preserve">  70/13</t>
  </si>
  <si>
    <t>10.29,5</t>
  </si>
  <si>
    <t>10.07,9</t>
  </si>
  <si>
    <t xml:space="preserve">  73/9</t>
  </si>
  <si>
    <t xml:space="preserve">  65/5</t>
  </si>
  <si>
    <t xml:space="preserve"> 9.56,2</t>
  </si>
  <si>
    <t>10.46,4</t>
  </si>
  <si>
    <t xml:space="preserve">  69/9</t>
  </si>
  <si>
    <t>10.05,4</t>
  </si>
  <si>
    <t>10.51,9</t>
  </si>
  <si>
    <t xml:space="preserve"> 9.22,5</t>
  </si>
  <si>
    <t xml:space="preserve"> 9.58,6</t>
  </si>
  <si>
    <t xml:space="preserve">  65/12</t>
  </si>
  <si>
    <t xml:space="preserve">  63/11</t>
  </si>
  <si>
    <t xml:space="preserve"> 8.43,6</t>
  </si>
  <si>
    <t>19.49,1</t>
  </si>
  <si>
    <t xml:space="preserve">  54/3</t>
  </si>
  <si>
    <t>10.51,8</t>
  </si>
  <si>
    <t>13.06,9</t>
  </si>
  <si>
    <t xml:space="preserve">  75/11</t>
  </si>
  <si>
    <t xml:space="preserve">  72/11</t>
  </si>
  <si>
    <t xml:space="preserve"> 9.10,7</t>
  </si>
  <si>
    <t xml:space="preserve"> 9.33,6</t>
  </si>
  <si>
    <t xml:space="preserve">  64/3</t>
  </si>
  <si>
    <t xml:space="preserve">  57/2</t>
  </si>
  <si>
    <t xml:space="preserve"> 8.41,2</t>
  </si>
  <si>
    <t>36.30,0</t>
  </si>
  <si>
    <t xml:space="preserve"> 2.00</t>
  </si>
  <si>
    <t xml:space="preserve">  52/8</t>
  </si>
  <si>
    <t xml:space="preserve">  33</t>
  </si>
  <si>
    <t>SS5S</t>
  </si>
  <si>
    <t xml:space="preserve">  36</t>
  </si>
  <si>
    <t>SS6S</t>
  </si>
  <si>
    <t xml:space="preserve">  45</t>
  </si>
  <si>
    <t>TC4C</t>
  </si>
  <si>
    <t xml:space="preserve">  99</t>
  </si>
  <si>
    <t>MAX PERMITTED LATENESS</t>
  </si>
  <si>
    <t xml:space="preserve"> 1.30</t>
  </si>
  <si>
    <t xml:space="preserve"> 6.33,0</t>
  </si>
  <si>
    <t xml:space="preserve"> 6.56,2</t>
  </si>
  <si>
    <t>48.28,2</t>
  </si>
  <si>
    <t xml:space="preserve"> 6.34,2</t>
  </si>
  <si>
    <t xml:space="preserve"> 6.59,2</t>
  </si>
  <si>
    <t>48.41,9</t>
  </si>
  <si>
    <t>+ 0.13,7</t>
  </si>
  <si>
    <t xml:space="preserve"> 6.36,4</t>
  </si>
  <si>
    <t xml:space="preserve"> 6.59,1</t>
  </si>
  <si>
    <t>48.57,2</t>
  </si>
  <si>
    <t>+ 0.29,0</t>
  </si>
  <si>
    <t xml:space="preserve"> 6.45,9</t>
  </si>
  <si>
    <t xml:space="preserve"> 7.08,4</t>
  </si>
  <si>
    <t>50.15,0</t>
  </si>
  <si>
    <t>+ 1.46,8</t>
  </si>
  <si>
    <t xml:space="preserve"> 6.35,9</t>
  </si>
  <si>
    <t xml:space="preserve"> 7.01,0</t>
  </si>
  <si>
    <t>50.46,8</t>
  </si>
  <si>
    <t>+ 2.18,6</t>
  </si>
  <si>
    <t xml:space="preserve"> 7.23,1</t>
  </si>
  <si>
    <t>52.02,9</t>
  </si>
  <si>
    <t>+ 3.34,7</t>
  </si>
  <si>
    <t xml:space="preserve"> 6.57,8</t>
  </si>
  <si>
    <t>52.06,5</t>
  </si>
  <si>
    <t>+ 3.38,3</t>
  </si>
  <si>
    <t xml:space="preserve"> 7.01,6</t>
  </si>
  <si>
    <t>52.09,8</t>
  </si>
  <si>
    <t>+ 3.41,6</t>
  </si>
  <si>
    <t xml:space="preserve"> 7.03,1</t>
  </si>
  <si>
    <t xml:space="preserve"> 7.30,0</t>
  </si>
  <si>
    <t>52.17,5</t>
  </si>
  <si>
    <t>+ 3.49,3</t>
  </si>
  <si>
    <t xml:space="preserve"> 7.31,5</t>
  </si>
  <si>
    <t>52.20,0</t>
  </si>
  <si>
    <t>+ 3.51,8</t>
  </si>
  <si>
    <t xml:space="preserve"> 7.01,7</t>
  </si>
  <si>
    <t>52.33,4</t>
  </si>
  <si>
    <t>+ 4.05,2</t>
  </si>
  <si>
    <t xml:space="preserve"> 7.03,5</t>
  </si>
  <si>
    <t>52.37,1</t>
  </si>
  <si>
    <t>+ 4.08,9</t>
  </si>
  <si>
    <t xml:space="preserve"> 7.09,3</t>
  </si>
  <si>
    <t xml:space="preserve"> 7.39,2</t>
  </si>
  <si>
    <t>53.59,6</t>
  </si>
  <si>
    <t>+ 5.31,4</t>
  </si>
  <si>
    <t xml:space="preserve"> 7.12,6</t>
  </si>
  <si>
    <t xml:space="preserve"> 7.46,3</t>
  </si>
  <si>
    <t>54.02,0</t>
  </si>
  <si>
    <t>+ 5.33,8</t>
  </si>
  <si>
    <t xml:space="preserve"> 7.26,9</t>
  </si>
  <si>
    <t xml:space="preserve"> 8.14,0</t>
  </si>
  <si>
    <t>56.29,7</t>
  </si>
  <si>
    <t>+ 8.01,5</t>
  </si>
  <si>
    <t xml:space="preserve"> 8.17,9</t>
  </si>
  <si>
    <t>52.57,9</t>
  </si>
  <si>
    <t xml:space="preserve">  11/7</t>
  </si>
  <si>
    <t>+ 4.29,7</t>
  </si>
  <si>
    <t xml:space="preserve"> 7.07,7</t>
  </si>
  <si>
    <t xml:space="preserve"> 7.42,7</t>
  </si>
  <si>
    <t>53.00,8</t>
  </si>
  <si>
    <t>+ 4.32,6</t>
  </si>
  <si>
    <t xml:space="preserve"> 7.13,9</t>
  </si>
  <si>
    <t>53.59,2</t>
  </si>
  <si>
    <t>+ 5.31,0</t>
  </si>
  <si>
    <t xml:space="preserve"> 7.26,1</t>
  </si>
  <si>
    <t xml:space="preserve"> 8.05,4</t>
  </si>
  <si>
    <t>55.47,1</t>
  </si>
  <si>
    <t>+ 7.18,9</t>
  </si>
  <si>
    <t xml:space="preserve"> 19/1</t>
  </si>
  <si>
    <t xml:space="preserve"> 7.30,3</t>
  </si>
  <si>
    <t xml:space="preserve"> 8.01,6</t>
  </si>
  <si>
    <t>56.07,5</t>
  </si>
  <si>
    <t>+ 7.39,3</t>
  </si>
  <si>
    <t xml:space="preserve"> 20/12</t>
  </si>
  <si>
    <t xml:space="preserve"> 7.43,4</t>
  </si>
  <si>
    <t xml:space="preserve"> 8.20,5</t>
  </si>
  <si>
    <t>57.09,0</t>
  </si>
  <si>
    <t>+ 8.40,8</t>
  </si>
  <si>
    <t xml:space="preserve"> 8.22,0</t>
  </si>
  <si>
    <t>57.35,1</t>
  </si>
  <si>
    <t>+ 9.06,9</t>
  </si>
  <si>
    <t xml:space="preserve"> 8.35,9</t>
  </si>
  <si>
    <t xml:space="preserve"> 9.34,2</t>
  </si>
  <si>
    <t xml:space="preserve"> 1:05.25,7</t>
  </si>
  <si>
    <t>+16.57,5</t>
  </si>
  <si>
    <t xml:space="preserve"> 8.58,7</t>
  </si>
  <si>
    <t xml:space="preserve"> 9.38,0</t>
  </si>
  <si>
    <t xml:space="preserve"> 1:06.09,0</t>
  </si>
  <si>
    <t>+17.40,8</t>
  </si>
  <si>
    <t xml:space="preserve"> 11</t>
  </si>
  <si>
    <t>TC6A</t>
  </si>
  <si>
    <t>9 min. late</t>
  </si>
  <si>
    <t xml:space="preserve"> 66</t>
  </si>
  <si>
    <t>12 min. late</t>
  </si>
  <si>
    <t>Avg.speed of winner  125.64 km/h</t>
  </si>
  <si>
    <t>Ihatsi1</t>
  </si>
  <si>
    <t xml:space="preserve"> 117.92 km/h</t>
  </si>
  <si>
    <t xml:space="preserve"> 109.05 km/h</t>
  </si>
  <si>
    <t xml:space="preserve"> 100.02 km/h</t>
  </si>
  <si>
    <t xml:space="preserve"> 103.78 km/h</t>
  </si>
  <si>
    <t xml:space="preserve">  89.64 km/h</t>
  </si>
  <si>
    <t xml:space="preserve">  93.18 km/h</t>
  </si>
  <si>
    <t xml:space="preserve">  97.35 km/h</t>
  </si>
  <si>
    <t xml:space="preserve">  88.14 km/h</t>
  </si>
  <si>
    <t>10.56 km</t>
  </si>
  <si>
    <t xml:space="preserve">  8 Tänak/Järveoja</t>
  </si>
  <si>
    <t xml:space="preserve">  6 Pietarinen/Linnaketo</t>
  </si>
  <si>
    <t xml:space="preserve"> 34 Virves/Pruul</t>
  </si>
  <si>
    <t xml:space="preserve"> 22 Bundsen/Loshtshenikov</t>
  </si>
  <si>
    <t xml:space="preserve"> 54 Laus/Sivous</t>
  </si>
  <si>
    <t xml:space="preserve"> 50 Sultanjants/Oja</t>
  </si>
  <si>
    <t xml:space="preserve"> 35 Ringenberg/Heina</t>
  </si>
  <si>
    <t xml:space="preserve"> 85 Niinemets/Allika</t>
  </si>
  <si>
    <t>Haanja1</t>
  </si>
  <si>
    <t xml:space="preserve"> 118.08 km/h</t>
  </si>
  <si>
    <t xml:space="preserve"> 109.35 km/h</t>
  </si>
  <si>
    <t xml:space="preserve">  99.66 km/h</t>
  </si>
  <si>
    <t xml:space="preserve"> 104.15 km/h</t>
  </si>
  <si>
    <t xml:space="preserve">  89.25 km/h</t>
  </si>
  <si>
    <t xml:space="preserve">  93.48 km/h</t>
  </si>
  <si>
    <t xml:space="preserve">  99.82 km/h</t>
  </si>
  <si>
    <t xml:space="preserve">  85.05 km/h</t>
  </si>
  <si>
    <t>10.47 km</t>
  </si>
  <si>
    <t xml:space="preserve">  9 Veiby/Andersson</t>
  </si>
  <si>
    <t xml:space="preserve"> 32 Pajari/Salminen</t>
  </si>
  <si>
    <t xml:space="preserve"> 45 Rodendau/Kupri</t>
  </si>
  <si>
    <t xml:space="preserve"> 86 Silt/Loel</t>
  </si>
  <si>
    <t>SS3</t>
  </si>
  <si>
    <t>Ihatsi2</t>
  </si>
  <si>
    <t xml:space="preserve"> 119.89 km/h</t>
  </si>
  <si>
    <t xml:space="preserve"> 112.37 km/h</t>
  </si>
  <si>
    <t xml:space="preserve"> 103.19 km/h</t>
  </si>
  <si>
    <t xml:space="preserve"> 104.64 km/h</t>
  </si>
  <si>
    <t xml:space="preserve">  92.52 km/h</t>
  </si>
  <si>
    <t xml:space="preserve">  95.06 km/h</t>
  </si>
  <si>
    <t xml:space="preserve"> 101.08 km/h</t>
  </si>
  <si>
    <t xml:space="preserve">  89.16 km/h</t>
  </si>
  <si>
    <t xml:space="preserve">  5 Gryazin/Aleksandrov</t>
  </si>
  <si>
    <t>SS4</t>
  </si>
  <si>
    <t>Haanja2</t>
  </si>
  <si>
    <t xml:space="preserve"> 119.43 km/h</t>
  </si>
  <si>
    <t xml:space="preserve"> 111.61 km/h</t>
  </si>
  <si>
    <t xml:space="preserve"> 100.57 km/h</t>
  </si>
  <si>
    <t xml:space="preserve"> 104.53 km/h</t>
  </si>
  <si>
    <t xml:space="preserve">  91.40 km/h</t>
  </si>
  <si>
    <t xml:space="preserve"> 100.83 km/h</t>
  </si>
  <si>
    <t xml:space="preserve">  87.84 km/h</t>
  </si>
  <si>
    <t>SS5</t>
  </si>
  <si>
    <t>Kündja1</t>
  </si>
  <si>
    <t xml:space="preserve"> 131.24 km/h</t>
  </si>
  <si>
    <t xml:space="preserve"> 122.70 km/h</t>
  </si>
  <si>
    <t xml:space="preserve"> 113.63 km/h</t>
  </si>
  <si>
    <t xml:space="preserve"> 114.90 km/h</t>
  </si>
  <si>
    <t xml:space="preserve"> 103.12 km/h</t>
  </si>
  <si>
    <t xml:space="preserve"> 105.72 km/h</t>
  </si>
  <si>
    <t xml:space="preserve"> 111.74 km/h</t>
  </si>
  <si>
    <t xml:space="preserve">  95.41 km/h</t>
  </si>
  <si>
    <t>14.56 km</t>
  </si>
  <si>
    <t xml:space="preserve"> 87 Aarma/Vahtmäe</t>
  </si>
  <si>
    <t>SS6</t>
  </si>
  <si>
    <t>Ruusmäe1</t>
  </si>
  <si>
    <t xml:space="preserve"> 128.50 km/h</t>
  </si>
  <si>
    <t xml:space="preserve"> 120.64 km/h</t>
  </si>
  <si>
    <t xml:space="preserve"> 110.77 km/h</t>
  </si>
  <si>
    <t xml:space="preserve"> 110.05 km/h</t>
  </si>
  <si>
    <t xml:space="preserve"> 100.55 km/h</t>
  </si>
  <si>
    <t xml:space="preserve"> 101.94 km/h</t>
  </si>
  <si>
    <t xml:space="preserve"> 110.17 km/h</t>
  </si>
  <si>
    <t xml:space="preserve">  96.68 km/h</t>
  </si>
  <si>
    <t>15.16 km</t>
  </si>
  <si>
    <t xml:space="preserve"> 69 Rovanperä/Halttunen</t>
  </si>
  <si>
    <t xml:space="preserve"> 23 Kers/Kapp</t>
  </si>
  <si>
    <t>SS7</t>
  </si>
  <si>
    <t>Kündja2</t>
  </si>
  <si>
    <t xml:space="preserve"> 133.37 km/h</t>
  </si>
  <si>
    <t xml:space="preserve"> 125.46 km/h</t>
  </si>
  <si>
    <t xml:space="preserve"> 116.40 km/h</t>
  </si>
  <si>
    <t xml:space="preserve">  7 Huttunen/Lukka</t>
  </si>
  <si>
    <t>SS8</t>
  </si>
  <si>
    <t>Ruusmäe2-PS</t>
  </si>
  <si>
    <t xml:space="preserve"> 131.13 km/h</t>
  </si>
  <si>
    <t xml:space="preserve"> 122.64 km/h</t>
  </si>
  <si>
    <t xml:space="preserve"> 113.32 km/h</t>
  </si>
  <si>
    <t>Total 101.50 km</t>
  </si>
  <si>
    <t xml:space="preserve"> 7.07,6</t>
  </si>
  <si>
    <t xml:space="preserve"> 2.30</t>
  </si>
  <si>
    <t>56.22,3</t>
  </si>
  <si>
    <t>+ 7.54,1</t>
  </si>
  <si>
    <t>56.39,3</t>
  </si>
  <si>
    <t>+ 8.11,1</t>
  </si>
  <si>
    <t xml:space="preserve"> 7.44,6</t>
  </si>
  <si>
    <t xml:space="preserve"> 8.12,3</t>
  </si>
  <si>
    <t>57.19,4</t>
  </si>
  <si>
    <t>+ 8.51,2</t>
  </si>
  <si>
    <t xml:space="preserve"> 7.37,9</t>
  </si>
  <si>
    <t xml:space="preserve"> 8.19,5</t>
  </si>
  <si>
    <t>57.33,8</t>
  </si>
  <si>
    <t>+ 9.05,6</t>
  </si>
  <si>
    <t xml:space="preserve"> 7.39,8</t>
  </si>
  <si>
    <t xml:space="preserve"> 8.21,7</t>
  </si>
  <si>
    <t>57.43,0</t>
  </si>
  <si>
    <t>+ 9.14,8</t>
  </si>
  <si>
    <t xml:space="preserve"> 28/5</t>
  </si>
  <si>
    <t xml:space="preserve"> 7.50,7</t>
  </si>
  <si>
    <t xml:space="preserve"> 8.28,4</t>
  </si>
  <si>
    <t>58.10,6</t>
  </si>
  <si>
    <t xml:space="preserve">  32/8</t>
  </si>
  <si>
    <t>+ 9.42,4</t>
  </si>
  <si>
    <t xml:space="preserve"> 29/6</t>
  </si>
  <si>
    <t xml:space="preserve"> 7.46,8</t>
  </si>
  <si>
    <t xml:space="preserve"> 8.23,1</t>
  </si>
  <si>
    <t>58.11,5</t>
  </si>
  <si>
    <t>+ 9.43,3</t>
  </si>
  <si>
    <t xml:space="preserve"> 30/7</t>
  </si>
  <si>
    <t xml:space="preserve"> 8.09,9</t>
  </si>
  <si>
    <t>58.38,0</t>
  </si>
  <si>
    <t>+10.09,8</t>
  </si>
  <si>
    <t xml:space="preserve"> 31/3</t>
  </si>
  <si>
    <t xml:space="preserve"> 7.50,2</t>
  </si>
  <si>
    <t xml:space="preserve"> 8.33,9</t>
  </si>
  <si>
    <t>58.44,0</t>
  </si>
  <si>
    <t>+10.15,8</t>
  </si>
  <si>
    <t xml:space="preserve"> 32/8</t>
  </si>
  <si>
    <t xml:space="preserve"> 8.24,4</t>
  </si>
  <si>
    <t>58.54,7</t>
  </si>
  <si>
    <t>+10.26,5</t>
  </si>
  <si>
    <t xml:space="preserve"> 33/2</t>
  </si>
  <si>
    <t xml:space="preserve"> 7.53,8</t>
  </si>
  <si>
    <t xml:space="preserve"> 8.39,7</t>
  </si>
  <si>
    <t>59.11,7</t>
  </si>
  <si>
    <t>+10.43,5</t>
  </si>
  <si>
    <t xml:space="preserve"> 7.56,5</t>
  </si>
  <si>
    <t xml:space="preserve"> 9.05,2</t>
  </si>
  <si>
    <t>59.17,4</t>
  </si>
  <si>
    <t>+10.49,2</t>
  </si>
  <si>
    <t xml:space="preserve"> 8.33,6</t>
  </si>
  <si>
    <t>59.31,5</t>
  </si>
  <si>
    <t xml:space="preserve">  31/2</t>
  </si>
  <si>
    <t>+11.03,3</t>
  </si>
  <si>
    <t xml:space="preserve"> 8.11,7</t>
  </si>
  <si>
    <t xml:space="preserve"> 8.51,0</t>
  </si>
  <si>
    <t xml:space="preserve"> 1:01.06,7</t>
  </si>
  <si>
    <t>+12.38,5</t>
  </si>
  <si>
    <t xml:space="preserve"> 9.08,0</t>
  </si>
  <si>
    <t xml:space="preserve"> 1:02.50,9</t>
  </si>
  <si>
    <t>+14.22,7</t>
  </si>
  <si>
    <t xml:space="preserve"> 7.33,7</t>
  </si>
  <si>
    <t xml:space="preserve"> 8.05,0</t>
  </si>
  <si>
    <t xml:space="preserve"> 1:04.22,4</t>
  </si>
  <si>
    <t>+15.54,2</t>
  </si>
  <si>
    <t xml:space="preserve"> 8.56,0</t>
  </si>
  <si>
    <t xml:space="preserve"> 1:12.11,3</t>
  </si>
  <si>
    <t>+23.43,1</t>
  </si>
  <si>
    <t xml:space="preserve">  42/5</t>
  </si>
  <si>
    <t xml:space="preserve"> 36/5</t>
  </si>
  <si>
    <t xml:space="preserve"> 8.14,8</t>
  </si>
  <si>
    <t xml:space="preserve"> 8.49,6</t>
  </si>
  <si>
    <t xml:space="preserve"> 1:00.54,7</t>
  </si>
  <si>
    <t>+12.26,5</t>
  </si>
  <si>
    <t xml:space="preserve"> 38/2</t>
  </si>
  <si>
    <t xml:space="preserve"> 8.59,0</t>
  </si>
  <si>
    <t xml:space="preserve"> 1:02.00,0</t>
  </si>
  <si>
    <t xml:space="preserve">  38/2</t>
  </si>
  <si>
    <t xml:space="preserve">  40/3</t>
  </si>
  <si>
    <t>+13.31,8</t>
  </si>
  <si>
    <t xml:space="preserve"> 39/3</t>
  </si>
  <si>
    <t xml:space="preserve"> 8.16,7</t>
  </si>
  <si>
    <t xml:space="preserve"> 8.55,2</t>
  </si>
  <si>
    <t xml:space="preserve"> 1:02.40,7</t>
  </si>
  <si>
    <t>+14.12,5</t>
  </si>
  <si>
    <t xml:space="preserve"> 40/4</t>
  </si>
  <si>
    <t xml:space="preserve"> 8.18,6</t>
  </si>
  <si>
    <t xml:space="preserve"> 9.00,0</t>
  </si>
  <si>
    <t xml:space="preserve"> 1:02.48,7</t>
  </si>
  <si>
    <t xml:space="preserve">  41/4</t>
  </si>
  <si>
    <t>+14.20,5</t>
  </si>
  <si>
    <t xml:space="preserve"> 41/1</t>
  </si>
  <si>
    <t xml:space="preserve"> 8.29,0</t>
  </si>
  <si>
    <t xml:space="preserve"> 9.11,5</t>
  </si>
  <si>
    <t xml:space="preserve"> 1:02.55,0</t>
  </si>
  <si>
    <t>+14.26,8</t>
  </si>
  <si>
    <t xml:space="preserve"> 43/5</t>
  </si>
  <si>
    <t xml:space="preserve"> 8.26,6</t>
  </si>
  <si>
    <t xml:space="preserve"> 9.12,9</t>
  </si>
  <si>
    <t xml:space="preserve"> 1:03.00,2</t>
  </si>
  <si>
    <t>+14.32,0</t>
  </si>
  <si>
    <t xml:space="preserve"> 44/6</t>
  </si>
  <si>
    <t xml:space="preserve"> 8.28,9</t>
  </si>
  <si>
    <t xml:space="preserve"> 9.07,8</t>
  </si>
  <si>
    <t xml:space="preserve"> 1:03.33,4</t>
  </si>
  <si>
    <t xml:space="preserve">  43/5</t>
  </si>
  <si>
    <t>+15.05,2</t>
  </si>
  <si>
    <t xml:space="preserve"> 47/7</t>
  </si>
  <si>
    <t xml:space="preserve"> 8.51,2</t>
  </si>
  <si>
    <t xml:space="preserve"> 9.17,3</t>
  </si>
  <si>
    <t xml:space="preserve"> 1:05.26,4</t>
  </si>
  <si>
    <t>+16.58,2</t>
  </si>
  <si>
    <t xml:space="preserve"> 48/2</t>
  </si>
  <si>
    <t xml:space="preserve"> 8.44,8</t>
  </si>
  <si>
    <t xml:space="preserve"> 9.36,2</t>
  </si>
  <si>
    <t xml:space="preserve"> 1:05.31,9</t>
  </si>
  <si>
    <t xml:space="preserve">  50/2</t>
  </si>
  <si>
    <t>+17.03,7</t>
  </si>
  <si>
    <t xml:space="preserve"> 49/8</t>
  </si>
  <si>
    <t xml:space="preserve"> 8.46,9</t>
  </si>
  <si>
    <t xml:space="preserve"> 9.29,7</t>
  </si>
  <si>
    <t xml:space="preserve"> 1:05.40,5</t>
  </si>
  <si>
    <t xml:space="preserve">  48/8</t>
  </si>
  <si>
    <t>+17.12,3</t>
  </si>
  <si>
    <t xml:space="preserve"> 50/6</t>
  </si>
  <si>
    <t xml:space="preserve"> 8.54,9</t>
  </si>
  <si>
    <t xml:space="preserve"> 9.43,4</t>
  </si>
  <si>
    <t xml:space="preserve"> 1:06.54,3</t>
  </si>
  <si>
    <t>+18.26,1</t>
  </si>
  <si>
    <t xml:space="preserve">  39/9</t>
  </si>
  <si>
    <t xml:space="preserve">  46/10</t>
  </si>
  <si>
    <t xml:space="preserve">  44/6</t>
  </si>
  <si>
    <t xml:space="preserve"> 51/3</t>
  </si>
  <si>
    <t xml:space="preserve"> 8.54,3</t>
  </si>
  <si>
    <t xml:space="preserve"> 9.56,8</t>
  </si>
  <si>
    <t xml:space="preserve"> 1:06.44,8</t>
  </si>
  <si>
    <t xml:space="preserve">  57/3</t>
  </si>
  <si>
    <t>+18.16,6</t>
  </si>
  <si>
    <t xml:space="preserve">  55/10</t>
  </si>
  <si>
    <t xml:space="preserve"> 53/1</t>
  </si>
  <si>
    <t xml:space="preserve"> 8.56,5</t>
  </si>
  <si>
    <t xml:space="preserve"> 9.24,9</t>
  </si>
  <si>
    <t xml:space="preserve"> 1:07.26,9</t>
  </si>
  <si>
    <t>+18.58,7</t>
  </si>
  <si>
    <t xml:space="preserve"> 54/2</t>
  </si>
  <si>
    <t xml:space="preserve"> 9.10,6</t>
  </si>
  <si>
    <t xml:space="preserve"> 9.48,6</t>
  </si>
  <si>
    <t xml:space="preserve"> 1:07.27,7</t>
  </si>
  <si>
    <t>+18.59,5</t>
  </si>
  <si>
    <t xml:space="preserve"> 9.55,5</t>
  </si>
  <si>
    <t>10.17,6</t>
  </si>
  <si>
    <t xml:space="preserve"> 1:12.07,3</t>
  </si>
  <si>
    <t>+23.39,1</t>
  </si>
  <si>
    <t xml:space="preserve"> 9.27,6</t>
  </si>
  <si>
    <t>10.13,1</t>
  </si>
  <si>
    <t xml:space="preserve"> 5.00</t>
  </si>
  <si>
    <t xml:space="preserve"> 1:14.39,4</t>
  </si>
  <si>
    <t>+26.11,2</t>
  </si>
  <si>
    <t xml:space="preserve"> 9.01,9</t>
  </si>
  <si>
    <t xml:space="preserve"> 9.24,4</t>
  </si>
  <si>
    <t xml:space="preserve"> 1:24.30,4</t>
  </si>
  <si>
    <t xml:space="preserve">  49/1</t>
  </si>
  <si>
    <t>+36.02,2</t>
  </si>
  <si>
    <t xml:space="preserve"> 8.35,2</t>
  </si>
  <si>
    <t xml:space="preserve"> 9.06,5</t>
  </si>
  <si>
    <t xml:space="preserve"> 1:32.28,7</t>
  </si>
  <si>
    <t>+44.00,5</t>
  </si>
  <si>
    <t xml:space="preserve">  38/1</t>
  </si>
  <si>
    <t xml:space="preserve">  39/2</t>
  </si>
  <si>
    <t xml:space="preserve">  41/3</t>
  </si>
  <si>
    <t xml:space="preserve">  44/4</t>
  </si>
  <si>
    <t xml:space="preserve">  50/6</t>
  </si>
  <si>
    <t xml:space="preserve">  53/9</t>
  </si>
  <si>
    <t xml:space="preserve">  57/1</t>
  </si>
  <si>
    <t xml:space="preserve"> 55/3</t>
  </si>
  <si>
    <t xml:space="preserve"> 9.13,4</t>
  </si>
  <si>
    <t>10.04,6</t>
  </si>
  <si>
    <t xml:space="preserve"> 1:07.58,7</t>
  </si>
  <si>
    <t xml:space="preserve">  58/4</t>
  </si>
  <si>
    <t>+19.30,5</t>
  </si>
  <si>
    <t xml:space="preserve"> 56/4</t>
  </si>
  <si>
    <t xml:space="preserve"> 9.20,7</t>
  </si>
  <si>
    <t>10.15,3</t>
  </si>
  <si>
    <t xml:space="preserve"> 1:09.58,4</t>
  </si>
  <si>
    <t xml:space="preserve">  61/6</t>
  </si>
  <si>
    <t>+21.30,2</t>
  </si>
  <si>
    <t xml:space="preserve"> 57/5</t>
  </si>
  <si>
    <t xml:space="preserve"> 9.36,3</t>
  </si>
  <si>
    <t>10.23,6</t>
  </si>
  <si>
    <t xml:space="preserve"> 1:10.12,3</t>
  </si>
  <si>
    <t xml:space="preserve">  66/7</t>
  </si>
  <si>
    <t xml:space="preserve">  63/7</t>
  </si>
  <si>
    <t>+21.44,1</t>
  </si>
  <si>
    <t xml:space="preserve"> 58/6</t>
  </si>
  <si>
    <t xml:space="preserve"> 9.33,2</t>
  </si>
  <si>
    <t>10.11,7</t>
  </si>
  <si>
    <t xml:space="preserve"> 1:11.51,8</t>
  </si>
  <si>
    <t xml:space="preserve">  59/5</t>
  </si>
  <si>
    <t>+23.23,6</t>
  </si>
  <si>
    <t xml:space="preserve"> 59/10</t>
  </si>
  <si>
    <t xml:space="preserve">  68/13</t>
  </si>
  <si>
    <t xml:space="preserve">  62/12</t>
  </si>
  <si>
    <t xml:space="preserve"> 60/7</t>
  </si>
  <si>
    <t xml:space="preserve"> 9.45,2</t>
  </si>
  <si>
    <t>10.46,8</t>
  </si>
  <si>
    <t xml:space="preserve"> 1:12.09,1</t>
  </si>
  <si>
    <t xml:space="preserve">  67/8</t>
  </si>
  <si>
    <t xml:space="preserve">  64/8</t>
  </si>
  <si>
    <t>+23.40,9</t>
  </si>
  <si>
    <t xml:space="preserve"> 61/10</t>
  </si>
  <si>
    <t xml:space="preserve"> 62/8</t>
  </si>
  <si>
    <t xml:space="preserve"> 9.57,3</t>
  </si>
  <si>
    <t>10.47,4</t>
  </si>
  <si>
    <t xml:space="preserve"> 1:13.56,5</t>
  </si>
  <si>
    <t xml:space="preserve">  65/9</t>
  </si>
  <si>
    <t>+25.28,3</t>
  </si>
  <si>
    <t xml:space="preserve">  60/11</t>
  </si>
  <si>
    <t xml:space="preserve"> 64/9</t>
  </si>
  <si>
    <t>10.04,9</t>
  </si>
  <si>
    <t>10.51,4</t>
  </si>
  <si>
    <t xml:space="preserve"> 1:15.18,9</t>
  </si>
  <si>
    <t xml:space="preserve">  70/10</t>
  </si>
  <si>
    <t>+26.50,7</t>
  </si>
  <si>
    <t xml:space="preserve"> 65/10</t>
  </si>
  <si>
    <t>11.02,3</t>
  </si>
  <si>
    <t>11.49,7</t>
  </si>
  <si>
    <t xml:space="preserve"> 1:21.48,8</t>
  </si>
  <si>
    <t xml:space="preserve">  71/11</t>
  </si>
  <si>
    <t xml:space="preserve">  67/11</t>
  </si>
  <si>
    <t>+33.20,6</t>
  </si>
  <si>
    <t xml:space="preserve"> 66/11</t>
  </si>
  <si>
    <t xml:space="preserve">  59/2</t>
  </si>
  <si>
    <t xml:space="preserve"> 67/12</t>
  </si>
  <si>
    <t xml:space="preserve"> 8.03,2</t>
  </si>
  <si>
    <t xml:space="preserve"> 8.55,8</t>
  </si>
  <si>
    <t>AXLE</t>
  </si>
  <si>
    <t xml:space="preserve">  56/4</t>
  </si>
  <si>
    <t>MAX PERMITTED</t>
  </si>
  <si>
    <t>LATENESS</t>
  </si>
  <si>
    <t xml:space="preserve">  27</t>
  </si>
  <si>
    <t>SS7F</t>
  </si>
  <si>
    <t xml:space="preserve">  51</t>
  </si>
  <si>
    <t>SS8S</t>
  </si>
  <si>
    <t xml:space="preserve">  72</t>
  </si>
  <si>
    <t xml:space="preserve">  60</t>
  </si>
  <si>
    <t xml:space="preserve">  44</t>
  </si>
  <si>
    <t>SS7S</t>
  </si>
  <si>
    <t xml:space="preserve">  58</t>
  </si>
  <si>
    <t xml:space="preserve">  56</t>
  </si>
  <si>
    <t>TC8A</t>
  </si>
  <si>
    <t>4 min. late</t>
  </si>
  <si>
    <t xml:space="preserve"> 0.40</t>
  </si>
  <si>
    <t xml:space="preserve"> 98</t>
  </si>
  <si>
    <t>1 min. early</t>
  </si>
  <si>
    <t>101</t>
  </si>
  <si>
    <t>TC6B</t>
  </si>
  <si>
    <t>15 min. late</t>
  </si>
  <si>
    <t>Started   92 /  Finished   67</t>
  </si>
  <si>
    <t xml:space="preserve">   8</t>
  </si>
  <si>
    <t xml:space="preserve">  69</t>
  </si>
  <si>
    <t xml:space="preserve">  17</t>
  </si>
  <si>
    <t xml:space="preserve">   4</t>
  </si>
  <si>
    <t xml:space="preserve">  11</t>
  </si>
  <si>
    <t xml:space="preserve">   2</t>
  </si>
  <si>
    <t xml:space="preserve">   7</t>
  </si>
  <si>
    <t xml:space="preserve">   5</t>
  </si>
  <si>
    <t xml:space="preserve">   6</t>
  </si>
  <si>
    <t xml:space="preserve">   9</t>
  </si>
  <si>
    <t>Started    8 /  Finished    7</t>
  </si>
  <si>
    <t>Started   13 /  Finished   13</t>
  </si>
  <si>
    <t>+ 0.03,3</t>
  </si>
  <si>
    <t>+ 0.11,0</t>
  </si>
  <si>
    <t>Started    7 /  Finished    6</t>
  </si>
  <si>
    <t xml:space="preserve">  34</t>
  </si>
  <si>
    <t xml:space="preserve">  30</t>
  </si>
  <si>
    <t>+ 1.03,7</t>
  </si>
  <si>
    <t xml:space="preserve">  28</t>
  </si>
  <si>
    <t>+ 2.04,7</t>
  </si>
  <si>
    <t>Started   15 /  Finished   10</t>
  </si>
  <si>
    <t xml:space="preserve">  22</t>
  </si>
  <si>
    <t xml:space="preserve">  23</t>
  </si>
  <si>
    <t>+ 1.01,5</t>
  </si>
  <si>
    <t xml:space="preserve">  42</t>
  </si>
  <si>
    <t>+ 1.26,3</t>
  </si>
  <si>
    <t>Started    6 /  Finished    3</t>
  </si>
  <si>
    <t xml:space="preserve">  54</t>
  </si>
  <si>
    <t xml:space="preserve">  61</t>
  </si>
  <si>
    <t>+ 2.41,0</t>
  </si>
  <si>
    <t xml:space="preserve">  78</t>
  </si>
  <si>
    <t>+ 3.53,9</t>
  </si>
  <si>
    <t>Started   17 /  Finished   12</t>
  </si>
  <si>
    <t xml:space="preserve">  50</t>
  </si>
  <si>
    <t xml:space="preserve">  59</t>
  </si>
  <si>
    <t>+ 0.53,3</t>
  </si>
  <si>
    <t xml:space="preserve">  62</t>
  </si>
  <si>
    <t>+ 1.34,0</t>
  </si>
  <si>
    <t>Started   12 /  Finished    5</t>
  </si>
  <si>
    <t xml:space="preserve">  35</t>
  </si>
  <si>
    <t xml:space="preserve">  43</t>
  </si>
  <si>
    <t>+ 1.52,3</t>
  </si>
  <si>
    <t xml:space="preserve">  39</t>
  </si>
  <si>
    <t>+ 1.58,0</t>
  </si>
  <si>
    <t>Started   14 /  Finished   11</t>
  </si>
  <si>
    <t xml:space="preserve">  86</t>
  </si>
  <si>
    <t xml:space="preserve">  87</t>
  </si>
  <si>
    <t>+ 0.00,8</t>
  </si>
  <si>
    <t xml:space="preserve">  89</t>
  </si>
  <si>
    <t>+ 0.31,8</t>
  </si>
  <si>
    <t xml:space="preserve"> 115.53 km/h</t>
  </si>
  <si>
    <t xml:space="preserve"> 104.39 km/h</t>
  </si>
  <si>
    <t xml:space="preserve"> 106.60 km/h</t>
  </si>
  <si>
    <t xml:space="preserve"> 112.82 km/h</t>
  </si>
  <si>
    <t xml:space="preserve">  97.70 km/h</t>
  </si>
  <si>
    <t xml:space="preserve"> 112.53 km/h</t>
  </si>
  <si>
    <t xml:space="preserve">  99.59 km/h</t>
  </si>
  <si>
    <t xml:space="preserve"> 102.78 km/h</t>
  </si>
  <si>
    <t xml:space="preserve"> 110.86 km/h</t>
  </si>
  <si>
    <t xml:space="preserve">  96.70 km/h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</si>
</sst>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:mm/ss\,s"/>
    <numFmt numFmtId="188" formatCode="hh:mm/ss.0"/>
    <numFmt numFmtId="189" formatCode="[h]:mm/ss.0"/>
  </numFmts>
  <fonts count="8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b/>
      <i/>
      <sz val="14"/>
      <color indexed="8"/>
      <name val="Calibri"/>
      <family val="2"/>
    </font>
    <font>
      <sz val="10"/>
      <color indexed="10"/>
      <name val="Arial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70" fillId="19" borderId="1" applyNumberFormat="0" applyAlignment="0" applyProtection="0"/>
    <xf numFmtId="0" fontId="71" fillId="20" borderId="0" applyNumberFormat="0" applyBorder="0" applyAlignment="0" applyProtection="0"/>
    <xf numFmtId="0" fontId="72" fillId="21" borderId="0" applyNumberFormat="0" applyBorder="0" applyAlignment="0" applyProtection="0"/>
    <xf numFmtId="0" fontId="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22" borderId="3" applyNumberFormat="0" applyAlignment="0" applyProtection="0"/>
    <xf numFmtId="0" fontId="11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0" fillId="23" borderId="5" applyNumberFormat="0" applyFont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19" borderId="9" applyNumberFormat="0" applyAlignment="0" applyProtection="0"/>
  </cellStyleXfs>
  <cellXfs count="27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49" fontId="3" fillId="32" borderId="12" xfId="0" applyNumberFormat="1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33" borderId="15" xfId="0" applyNumberFormat="1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/>
    </xf>
    <xf numFmtId="0" fontId="3" fillId="4" borderId="17" xfId="0" applyFont="1" applyFill="1" applyBorder="1" applyAlignment="1">
      <alignment/>
    </xf>
    <xf numFmtId="49" fontId="3" fillId="4" borderId="18" xfId="0" applyNumberFormat="1" applyFont="1" applyFill="1" applyBorder="1" applyAlignment="1">
      <alignment horizontal="left" indent="1"/>
    </xf>
    <xf numFmtId="0" fontId="3" fillId="4" borderId="18" xfId="0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/>
    </xf>
    <xf numFmtId="0" fontId="3" fillId="32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49" fontId="2" fillId="34" borderId="19" xfId="0" applyNumberFormat="1" applyFont="1" applyFill="1" applyBorder="1" applyAlignment="1">
      <alignment horizontal="right"/>
    </xf>
    <xf numFmtId="49" fontId="12" fillId="34" borderId="0" xfId="0" applyNumberFormat="1" applyFont="1" applyFill="1" applyAlignment="1">
      <alignment/>
    </xf>
    <xf numFmtId="49" fontId="13" fillId="34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4" borderId="14" xfId="0" applyNumberFormat="1" applyFont="1" applyFill="1" applyBorder="1" applyAlignment="1">
      <alignment horizontal="left" indent="1"/>
    </xf>
    <xf numFmtId="49" fontId="14" fillId="34" borderId="16" xfId="0" applyNumberFormat="1" applyFont="1" applyFill="1" applyBorder="1" applyAlignment="1">
      <alignment horizontal="right" indent="1"/>
    </xf>
    <xf numFmtId="49" fontId="14" fillId="34" borderId="18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 quotePrefix="1">
      <alignment horizontal="right"/>
    </xf>
    <xf numFmtId="0" fontId="2" fillId="34" borderId="0" xfId="0" applyNumberFormat="1" applyFont="1" applyFill="1" applyBorder="1" applyAlignment="1">
      <alignment horizontal="right"/>
    </xf>
    <xf numFmtId="49" fontId="14" fillId="34" borderId="16" xfId="0" applyNumberFormat="1" applyFont="1" applyFill="1" applyBorder="1" applyAlignment="1">
      <alignment horizontal="left"/>
    </xf>
    <xf numFmtId="49" fontId="14" fillId="34" borderId="12" xfId="0" applyNumberFormat="1" applyFont="1" applyFill="1" applyBorder="1" applyAlignment="1">
      <alignment/>
    </xf>
    <xf numFmtId="49" fontId="14" fillId="34" borderId="20" xfId="0" applyNumberFormat="1" applyFont="1" applyFill="1" applyBorder="1" applyAlignment="1">
      <alignment horizontal="right"/>
    </xf>
    <xf numFmtId="49" fontId="14" fillId="34" borderId="20" xfId="0" applyNumberFormat="1" applyFont="1" applyFill="1" applyBorder="1" applyAlignment="1">
      <alignment/>
    </xf>
    <xf numFmtId="49" fontId="15" fillId="34" borderId="17" xfId="0" applyNumberFormat="1" applyFont="1" applyFill="1" applyBorder="1" applyAlignment="1">
      <alignment horizontal="left" indent="1"/>
    </xf>
    <xf numFmtId="49" fontId="16" fillId="34" borderId="18" xfId="0" applyNumberFormat="1" applyFont="1" applyFill="1" applyBorder="1" applyAlignment="1">
      <alignment horizontal="right" indent="1"/>
    </xf>
    <xf numFmtId="0" fontId="14" fillId="34" borderId="12" xfId="0" applyNumberFormat="1" applyFont="1" applyFill="1" applyBorder="1" applyAlignment="1">
      <alignment horizontal="right"/>
    </xf>
    <xf numFmtId="49" fontId="0" fillId="34" borderId="0" xfId="0" applyNumberFormat="1" applyFill="1" applyBorder="1" applyAlignment="1">
      <alignment/>
    </xf>
    <xf numFmtId="0" fontId="0" fillId="34" borderId="0" xfId="0" applyNumberForma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2" fillId="34" borderId="0" xfId="0" applyNumberFormat="1" applyFont="1" applyFill="1" applyAlignment="1">
      <alignment horizontal="right" vertical="center"/>
    </xf>
    <xf numFmtId="0" fontId="17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5" borderId="11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center" vertical="center"/>
    </xf>
    <xf numFmtId="49" fontId="19" fillId="34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9" fillId="34" borderId="15" xfId="0" applyFont="1" applyFill="1" applyBorder="1" applyAlignment="1" quotePrefix="1">
      <alignment horizontal="right" vertical="center"/>
    </xf>
    <xf numFmtId="0" fontId="22" fillId="34" borderId="0" xfId="0" applyNumberFormat="1" applyFont="1" applyFill="1" applyAlignment="1">
      <alignment vertical="center"/>
    </xf>
    <xf numFmtId="0" fontId="23" fillId="34" borderId="0" xfId="0" applyFont="1" applyFill="1" applyAlignment="1">
      <alignment horizontal="center" vertical="center"/>
    </xf>
    <xf numFmtId="0" fontId="23" fillId="34" borderId="0" xfId="0" applyFont="1" applyFill="1" applyAlignment="1">
      <alignment vertical="center"/>
    </xf>
    <xf numFmtId="49" fontId="21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18" fillId="0" borderId="11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center"/>
    </xf>
    <xf numFmtId="49" fontId="19" fillId="0" borderId="1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0" fillId="34" borderId="0" xfId="0" applyNumberFormat="1" applyFill="1" applyAlignment="1">
      <alignment/>
    </xf>
    <xf numFmtId="49" fontId="26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49" fontId="27" fillId="4" borderId="19" xfId="0" applyNumberFormat="1" applyFont="1" applyFill="1" applyBorder="1" applyAlignment="1">
      <alignment horizontal="center"/>
    </xf>
    <xf numFmtId="49" fontId="27" fillId="4" borderId="15" xfId="0" applyNumberFormat="1" applyFont="1" applyFill="1" applyBorder="1" applyAlignment="1">
      <alignment horizontal="center"/>
    </xf>
    <xf numFmtId="0" fontId="27" fillId="4" borderId="11" xfId="0" applyNumberFormat="1" applyFont="1" applyFill="1" applyBorder="1" applyAlignment="1">
      <alignment horizontal="center"/>
    </xf>
    <xf numFmtId="49" fontId="15" fillId="34" borderId="13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 applyAlignment="1">
      <alignment horizontal="center"/>
    </xf>
    <xf numFmtId="49" fontId="15" fillId="34" borderId="14" xfId="0" applyNumberFormat="1" applyFont="1" applyFill="1" applyBorder="1" applyAlignment="1">
      <alignment horizontal="center"/>
    </xf>
    <xf numFmtId="49" fontId="15" fillId="34" borderId="21" xfId="0" applyNumberFormat="1" applyFont="1" applyFill="1" applyBorder="1" applyAlignment="1">
      <alignment horizontal="center"/>
    </xf>
    <xf numFmtId="49" fontId="15" fillId="34" borderId="20" xfId="0" applyNumberFormat="1" applyFont="1" applyFill="1" applyBorder="1" applyAlignment="1">
      <alignment horizontal="center"/>
    </xf>
    <xf numFmtId="49" fontId="15" fillId="34" borderId="17" xfId="0" applyNumberFormat="1" applyFont="1" applyFill="1" applyBorder="1" applyAlignment="1">
      <alignment horizontal="center"/>
    </xf>
    <xf numFmtId="0" fontId="28" fillId="34" borderId="0" xfId="0" applyFont="1" applyFill="1" applyAlignment="1">
      <alignment/>
    </xf>
    <xf numFmtId="0" fontId="29" fillId="35" borderId="12" xfId="0" applyFont="1" applyFill="1" applyBorder="1" applyAlignment="1">
      <alignment/>
    </xf>
    <xf numFmtId="2" fontId="30" fillId="35" borderId="14" xfId="0" applyNumberFormat="1" applyFont="1" applyFill="1" applyBorder="1" applyAlignment="1">
      <alignment horizontal="center"/>
    </xf>
    <xf numFmtId="0" fontId="29" fillId="35" borderId="12" xfId="0" applyFont="1" applyFill="1" applyBorder="1" applyAlignment="1">
      <alignment horizontal="center"/>
    </xf>
    <xf numFmtId="0" fontId="29" fillId="35" borderId="12" xfId="0" applyFont="1" applyFill="1" applyBorder="1" applyAlignment="1">
      <alignment horizontal="left"/>
    </xf>
    <xf numFmtId="49" fontId="29" fillId="35" borderId="12" xfId="0" applyNumberFormat="1" applyFont="1" applyFill="1" applyBorder="1" applyAlignment="1">
      <alignment horizontal="left"/>
    </xf>
    <xf numFmtId="0" fontId="31" fillId="34" borderId="11" xfId="0" applyNumberFormat="1" applyFont="1" applyFill="1" applyBorder="1" applyAlignment="1">
      <alignment horizontal="right"/>
    </xf>
    <xf numFmtId="0" fontId="31" fillId="34" borderId="10" xfId="0" applyNumberFormat="1" applyFont="1" applyFill="1" applyBorder="1" applyAlignment="1">
      <alignment horizontal="center"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 horizontal="center"/>
    </xf>
    <xf numFmtId="2" fontId="30" fillId="34" borderId="19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" fontId="30" fillId="35" borderId="13" xfId="0" applyNumberFormat="1" applyFont="1" applyFill="1" applyBorder="1" applyAlignment="1">
      <alignment horizontal="right"/>
    </xf>
    <xf numFmtId="0" fontId="30" fillId="35" borderId="12" xfId="0" applyFont="1" applyFill="1" applyBorder="1" applyAlignment="1">
      <alignment horizontal="center"/>
    </xf>
    <xf numFmtId="0" fontId="30" fillId="35" borderId="12" xfId="0" applyFont="1" applyFill="1" applyBorder="1" applyAlignment="1">
      <alignment horizontal="left"/>
    </xf>
    <xf numFmtId="49" fontId="30" fillId="35" borderId="12" xfId="0" applyNumberFormat="1" applyFont="1" applyFill="1" applyBorder="1" applyAlignment="1">
      <alignment horizontal="left"/>
    </xf>
    <xf numFmtId="0" fontId="30" fillId="35" borderId="12" xfId="0" applyFont="1" applyFill="1" applyBorder="1" applyAlignment="1">
      <alignment/>
    </xf>
    <xf numFmtId="0" fontId="22" fillId="34" borderId="0" xfId="0" applyNumberFormat="1" applyFont="1" applyFill="1" applyAlignment="1">
      <alignment/>
    </xf>
    <xf numFmtId="49" fontId="7" fillId="34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9" fillId="34" borderId="11" xfId="0" applyNumberFormat="1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32" borderId="16" xfId="0" applyFont="1" applyFill="1" applyBorder="1" applyAlignment="1">
      <alignment vertical="center"/>
    </xf>
    <xf numFmtId="0" fontId="3" fillId="32" borderId="18" xfId="0" applyFont="1" applyFill="1" applyBorder="1" applyAlignment="1">
      <alignment horizontal="center" vertical="center"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0" fontId="24" fillId="34" borderId="0" xfId="0" applyFont="1" applyFill="1" applyAlignment="1">
      <alignment horizontal="left"/>
    </xf>
    <xf numFmtId="0" fontId="38" fillId="33" borderId="0" xfId="0" applyNumberFormat="1" applyFont="1" applyFill="1" applyAlignment="1">
      <alignment horizontal="right"/>
    </xf>
    <xf numFmtId="0" fontId="5" fillId="34" borderId="0" xfId="0" applyFont="1" applyFill="1" applyAlignment="1">
      <alignment horizontal="left"/>
    </xf>
    <xf numFmtId="0" fontId="36" fillId="34" borderId="0" xfId="0" applyFont="1" applyFill="1" applyAlignment="1">
      <alignment/>
    </xf>
    <xf numFmtId="0" fontId="37" fillId="34" borderId="0" xfId="0" applyNumberFormat="1" applyFont="1" applyFill="1" applyAlignment="1">
      <alignment horizontal="left"/>
    </xf>
    <xf numFmtId="0" fontId="23" fillId="34" borderId="0" xfId="0" applyFont="1" applyFill="1" applyAlignment="1">
      <alignment horizontal="center"/>
    </xf>
    <xf numFmtId="0" fontId="23" fillId="34" borderId="0" xfId="0" applyFont="1" applyFill="1" applyAlignment="1">
      <alignment/>
    </xf>
    <xf numFmtId="0" fontId="39" fillId="33" borderId="0" xfId="0" applyNumberFormat="1" applyFont="1" applyFill="1" applyAlignment="1">
      <alignment horizontal="left"/>
    </xf>
    <xf numFmtId="0" fontId="33" fillId="33" borderId="0" xfId="0" applyFont="1" applyFill="1" applyAlignment="1">
      <alignment horizontal="center"/>
    </xf>
    <xf numFmtId="0" fontId="33" fillId="33" borderId="0" xfId="0" applyFont="1" applyFill="1" applyAlignment="1">
      <alignment/>
    </xf>
    <xf numFmtId="0" fontId="39" fillId="33" borderId="0" xfId="0" applyFont="1" applyFill="1" applyAlignment="1">
      <alignment horizontal="left"/>
    </xf>
    <xf numFmtId="188" fontId="0" fillId="0" borderId="0" xfId="0" applyNumberFormat="1" applyAlignment="1">
      <alignment/>
    </xf>
    <xf numFmtId="0" fontId="25" fillId="34" borderId="0" xfId="0" applyNumberFormat="1" applyFont="1" applyFill="1" applyAlignment="1">
      <alignment horizontal="right"/>
    </xf>
    <xf numFmtId="0" fontId="24" fillId="34" borderId="0" xfId="0" applyFont="1" applyFill="1" applyAlignment="1">
      <alignment horizontal="center"/>
    </xf>
    <xf numFmtId="0" fontId="36" fillId="0" borderId="0" xfId="0" applyFont="1" applyAlignment="1">
      <alignment/>
    </xf>
    <xf numFmtId="47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ill="1" applyAlignment="1">
      <alignment/>
    </xf>
    <xf numFmtId="187" fontId="35" fillId="34" borderId="0" xfId="0" applyNumberFormat="1" applyFont="1" applyFill="1" applyAlignment="1">
      <alignment horizontal="center"/>
    </xf>
    <xf numFmtId="0" fontId="35" fillId="34" borderId="0" xfId="0" applyFont="1" applyFill="1" applyAlignment="1">
      <alignment horizontal="center"/>
    </xf>
    <xf numFmtId="189" fontId="34" fillId="33" borderId="0" xfId="0" applyNumberFormat="1" applyFont="1" applyFill="1" applyAlignment="1">
      <alignment horizontal="center"/>
    </xf>
    <xf numFmtId="189" fontId="35" fillId="34" borderId="0" xfId="0" applyNumberFormat="1" applyFont="1" applyFill="1" applyAlignment="1" quotePrefix="1">
      <alignment horizontal="center"/>
    </xf>
    <xf numFmtId="0" fontId="35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4" borderId="0" xfId="0" applyFont="1" applyFill="1" applyAlignment="1">
      <alignment/>
    </xf>
    <xf numFmtId="0" fontId="31" fillId="4" borderId="0" xfId="0" applyFont="1" applyFill="1" applyAlignment="1">
      <alignment/>
    </xf>
    <xf numFmtId="0" fontId="25" fillId="4" borderId="0" xfId="0" applyFont="1" applyFill="1" applyAlignment="1">
      <alignment horizontal="center"/>
    </xf>
    <xf numFmtId="189" fontId="33" fillId="4" borderId="0" xfId="0" applyNumberFormat="1" applyFont="1" applyFill="1" applyAlignment="1">
      <alignment horizontal="center"/>
    </xf>
    <xf numFmtId="189" fontId="24" fillId="4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36" fillId="0" borderId="10" xfId="0" applyNumberFormat="1" applyFont="1" applyFill="1" applyBorder="1" applyAlignment="1">
      <alignment horizontal="right" vertical="center"/>
    </xf>
    <xf numFmtId="49" fontId="35" fillId="33" borderId="0" xfId="0" applyNumberFormat="1" applyFont="1" applyFill="1" applyAlignment="1">
      <alignment horizontal="right"/>
    </xf>
    <xf numFmtId="49" fontId="35" fillId="33" borderId="0" xfId="0" applyNumberFormat="1" applyFont="1" applyFill="1" applyAlignment="1">
      <alignment horizontal="center"/>
    </xf>
    <xf numFmtId="49" fontId="35" fillId="33" borderId="0" xfId="0" applyNumberFormat="1" applyFont="1" applyFill="1" applyAlignment="1">
      <alignment/>
    </xf>
    <xf numFmtId="49" fontId="35" fillId="33" borderId="0" xfId="0" applyNumberFormat="1" applyFont="1" applyFill="1" applyAlignment="1">
      <alignment horizontal="left"/>
    </xf>
    <xf numFmtId="49" fontId="41" fillId="33" borderId="0" xfId="0" applyNumberFormat="1" applyFont="1" applyFill="1" applyAlignment="1">
      <alignment horizontal="right"/>
    </xf>
    <xf numFmtId="49" fontId="41" fillId="33" borderId="0" xfId="0" applyNumberFormat="1" applyFont="1" applyFill="1" applyAlignment="1">
      <alignment horizontal="center"/>
    </xf>
    <xf numFmtId="49" fontId="41" fillId="33" borderId="0" xfId="0" applyNumberFormat="1" applyFont="1" applyFill="1" applyAlignment="1">
      <alignment/>
    </xf>
    <xf numFmtId="49" fontId="41" fillId="33" borderId="0" xfId="0" applyNumberFormat="1" applyFont="1" applyFill="1" applyAlignment="1">
      <alignment horizontal="left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49" fontId="35" fillId="4" borderId="0" xfId="0" applyNumberFormat="1" applyFont="1" applyFill="1" applyAlignment="1">
      <alignment horizontal="right"/>
    </xf>
    <xf numFmtId="49" fontId="35" fillId="4" borderId="0" xfId="0" applyNumberFormat="1" applyFont="1" applyFill="1" applyAlignment="1">
      <alignment horizontal="center"/>
    </xf>
    <xf numFmtId="49" fontId="35" fillId="4" borderId="0" xfId="0" applyNumberFormat="1" applyFont="1" applyFill="1" applyAlignment="1">
      <alignment/>
    </xf>
    <xf numFmtId="49" fontId="35" fillId="4" borderId="0" xfId="0" applyNumberFormat="1" applyFont="1" applyFill="1" applyAlignment="1">
      <alignment horizontal="left"/>
    </xf>
    <xf numFmtId="49" fontId="41" fillId="4" borderId="0" xfId="0" applyNumberFormat="1" applyFont="1" applyFill="1" applyAlignment="1">
      <alignment horizontal="right"/>
    </xf>
    <xf numFmtId="49" fontId="41" fillId="4" borderId="0" xfId="0" applyNumberFormat="1" applyFont="1" applyFill="1" applyAlignment="1">
      <alignment horizontal="center"/>
    </xf>
    <xf numFmtId="49" fontId="41" fillId="4" borderId="0" xfId="0" applyNumberFormat="1" applyFont="1" applyFill="1" applyAlignment="1">
      <alignment/>
    </xf>
    <xf numFmtId="49" fontId="41" fillId="4" borderId="0" xfId="0" applyNumberFormat="1" applyFont="1" applyFill="1" applyAlignment="1">
      <alignment horizontal="left"/>
    </xf>
    <xf numFmtId="0" fontId="43" fillId="0" borderId="0" xfId="0" applyFont="1" applyAlignment="1" quotePrefix="1">
      <alignment horizontal="left"/>
    </xf>
    <xf numFmtId="20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44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/>
    </xf>
    <xf numFmtId="0" fontId="27" fillId="4" borderId="12" xfId="0" applyFont="1" applyFill="1" applyBorder="1" applyAlignment="1">
      <alignment horizontal="right"/>
    </xf>
    <xf numFmtId="0" fontId="16" fillId="4" borderId="20" xfId="0" applyFont="1" applyFill="1" applyBorder="1" applyAlignment="1">
      <alignment/>
    </xf>
    <xf numFmtId="0" fontId="28" fillId="34" borderId="0" xfId="0" applyFont="1" applyFill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36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0" fontId="18" fillId="35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8" fillId="0" borderId="0" xfId="0" applyFont="1" applyAlignment="1">
      <alignment/>
    </xf>
    <xf numFmtId="1" fontId="46" fillId="35" borderId="13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/>
    </xf>
    <xf numFmtId="0" fontId="47" fillId="0" borderId="0" xfId="0" applyNumberFormat="1" applyFont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 vertical="center"/>
    </xf>
    <xf numFmtId="0" fontId="24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49" fontId="18" fillId="0" borderId="10" xfId="0" applyNumberFormat="1" applyFont="1" applyFill="1" applyBorder="1" applyAlignment="1">
      <alignment vertical="center"/>
    </xf>
    <xf numFmtId="49" fontId="21" fillId="34" borderId="0" xfId="0" applyNumberFormat="1" applyFont="1" applyFill="1" applyAlignment="1">
      <alignment vertical="center"/>
    </xf>
    <xf numFmtId="49" fontId="18" fillId="34" borderId="10" xfId="0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49" fontId="0" fillId="34" borderId="12" xfId="0" applyNumberFormat="1" applyFill="1" applyBorder="1" applyAlignment="1">
      <alignment horizontal="right"/>
    </xf>
    <xf numFmtId="49" fontId="2" fillId="34" borderId="14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49" fontId="30" fillId="0" borderId="0" xfId="0" applyNumberFormat="1" applyFont="1" applyAlignment="1">
      <alignment horizontal="right"/>
    </xf>
    <xf numFmtId="49" fontId="42" fillId="0" borderId="0" xfId="0" applyNumberFormat="1" applyFont="1" applyAlignment="1">
      <alignment horizontal="right"/>
    </xf>
    <xf numFmtId="49" fontId="48" fillId="0" borderId="0" xfId="0" applyNumberFormat="1" applyFont="1" applyAlignment="1">
      <alignment horizontal="right"/>
    </xf>
    <xf numFmtId="49" fontId="2" fillId="33" borderId="22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24" fillId="34" borderId="0" xfId="0" applyNumberFormat="1" applyFont="1" applyFill="1" applyAlignment="1">
      <alignment horizontal="right" vertical="center"/>
    </xf>
    <xf numFmtId="49" fontId="14" fillId="34" borderId="14" xfId="0" applyNumberFormat="1" applyFont="1" applyFill="1" applyBorder="1" applyAlignment="1">
      <alignment horizontal="right" indent="1"/>
    </xf>
    <xf numFmtId="49" fontId="15" fillId="34" borderId="21" xfId="0" applyNumberFormat="1" applyFont="1" applyFill="1" applyBorder="1" applyAlignment="1">
      <alignment horizontal="left" indent="1"/>
    </xf>
    <xf numFmtId="49" fontId="16" fillId="34" borderId="17" xfId="0" applyNumberFormat="1" applyFont="1" applyFill="1" applyBorder="1" applyAlignment="1">
      <alignment horizontal="right" indent="1"/>
    </xf>
    <xf numFmtId="49" fontId="14" fillId="34" borderId="13" xfId="0" applyNumberFormat="1" applyFont="1" applyFill="1" applyBorder="1" applyAlignment="1">
      <alignment horizontal="left" indent="1"/>
    </xf>
    <xf numFmtId="49" fontId="2" fillId="34" borderId="21" xfId="0" applyNumberFormat="1" applyFont="1" applyFill="1" applyBorder="1" applyAlignment="1">
      <alignment horizontal="center"/>
    </xf>
    <xf numFmtId="49" fontId="0" fillId="34" borderId="20" xfId="0" applyNumberFormat="1" applyFill="1" applyBorder="1" applyAlignment="1">
      <alignment horizontal="center"/>
    </xf>
    <xf numFmtId="49" fontId="0" fillId="34" borderId="20" xfId="0" applyNumberFormat="1" applyFill="1" applyBorder="1" applyAlignment="1">
      <alignment/>
    </xf>
    <xf numFmtId="49" fontId="0" fillId="34" borderId="20" xfId="0" applyNumberFormat="1" applyFill="1" applyBorder="1" applyAlignment="1">
      <alignment horizontal="right"/>
    </xf>
    <xf numFmtId="49" fontId="2" fillId="34" borderId="17" xfId="0" applyNumberFormat="1" applyFont="1" applyFill="1" applyBorder="1" applyAlignment="1">
      <alignment horizontal="right"/>
    </xf>
    <xf numFmtId="49" fontId="2" fillId="34" borderId="23" xfId="0" applyNumberFormat="1" applyFon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right"/>
    </xf>
    <xf numFmtId="49" fontId="2" fillId="34" borderId="24" xfId="0" applyNumberFormat="1" applyFont="1" applyFill="1" applyBorder="1" applyAlignment="1">
      <alignment horizontal="right"/>
    </xf>
    <xf numFmtId="2" fontId="49" fillId="34" borderId="19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4" fillId="34" borderId="18" xfId="0" applyNumberFormat="1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center"/>
    </xf>
    <xf numFmtId="49" fontId="14" fillId="34" borderId="21" xfId="0" applyNumberFormat="1" applyFont="1" applyFill="1" applyBorder="1" applyAlignment="1">
      <alignment horizontal="left" indent="1"/>
    </xf>
    <xf numFmtId="49" fontId="3" fillId="0" borderId="23" xfId="0" applyNumberFormat="1" applyFont="1" applyFill="1" applyBorder="1" applyAlignment="1">
      <alignment horizontal="center"/>
    </xf>
    <xf numFmtId="2" fontId="50" fillId="34" borderId="19" xfId="0" applyNumberFormat="1" applyFont="1" applyFill="1" applyBorder="1" applyAlignment="1">
      <alignment horizontal="center"/>
    </xf>
    <xf numFmtId="49" fontId="21" fillId="34" borderId="0" xfId="0" applyNumberFormat="1" applyFont="1" applyFill="1" applyAlignment="1">
      <alignment horizontal="center" vertical="center"/>
    </xf>
    <xf numFmtId="0" fontId="27" fillId="4" borderId="11" xfId="0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/>
    </xf>
    <xf numFmtId="0" fontId="27" fillId="4" borderId="19" xfId="0" applyFont="1" applyFill="1" applyBorder="1" applyAlignment="1">
      <alignment horizontal="center"/>
    </xf>
    <xf numFmtId="49" fontId="1" fillId="34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 horizontal="center"/>
    </xf>
    <xf numFmtId="49" fontId="21" fillId="34" borderId="0" xfId="0" applyNumberFormat="1" applyFont="1" applyFill="1" applyAlignment="1">
      <alignment horizontal="center"/>
    </xf>
    <xf numFmtId="0" fontId="21" fillId="34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.57421875" style="66" customWidth="1"/>
    <col min="2" max="2" width="5.140625" style="73" customWidth="1"/>
    <col min="3" max="3" width="8.421875" style="74" customWidth="1"/>
    <col min="4" max="4" width="21.00390625" style="62" customWidth="1"/>
    <col min="5" max="5" width="21.8515625" style="62" customWidth="1"/>
    <col min="6" max="6" width="10.8515625" style="62" customWidth="1"/>
    <col min="7" max="7" width="34.00390625" style="62" customWidth="1"/>
    <col min="8" max="8" width="26.7109375" style="62" bestFit="1" customWidth="1"/>
    <col min="9" max="9" width="9.140625" style="62" customWidth="1"/>
    <col min="10" max="10" width="0" style="62" hidden="1" customWidth="1"/>
    <col min="11" max="16384" width="9.140625" style="62" customWidth="1"/>
  </cols>
  <sheetData>
    <row r="1" spans="1:9" ht="18" customHeight="1">
      <c r="A1" s="261" t="s">
        <v>229</v>
      </c>
      <c r="B1" s="261"/>
      <c r="C1" s="261"/>
      <c r="D1" s="261"/>
      <c r="E1" s="261"/>
      <c r="F1" s="261"/>
      <c r="G1" s="261"/>
      <c r="H1" s="261"/>
      <c r="I1" s="239"/>
    </row>
    <row r="2" spans="1:9" ht="18" customHeight="1">
      <c r="A2" s="79"/>
      <c r="B2" s="79"/>
      <c r="C2" s="79"/>
      <c r="D2" s="79"/>
      <c r="E2" s="79"/>
      <c r="F2" s="79"/>
      <c r="G2" s="79"/>
      <c r="H2" s="222"/>
      <c r="I2" s="239" t="s">
        <v>543</v>
      </c>
    </row>
    <row r="3" spans="1:9" ht="13.5" customHeight="1">
      <c r="A3" s="64"/>
      <c r="B3" s="63"/>
      <c r="C3" s="60"/>
      <c r="D3" s="61"/>
      <c r="E3" s="80"/>
      <c r="F3" s="79" t="s">
        <v>230</v>
      </c>
      <c r="G3" s="80"/>
      <c r="H3" s="75" t="s">
        <v>537</v>
      </c>
      <c r="I3" s="72" t="s">
        <v>539</v>
      </c>
    </row>
    <row r="4" spans="1:10" ht="13.5" customHeight="1">
      <c r="A4" s="65"/>
      <c r="B4" s="63"/>
      <c r="C4" s="60"/>
      <c r="D4" s="61"/>
      <c r="E4" s="80"/>
      <c r="F4" s="79" t="s">
        <v>231</v>
      </c>
      <c r="G4" s="80"/>
      <c r="H4" s="75" t="s">
        <v>536</v>
      </c>
      <c r="I4" s="72" t="s">
        <v>538</v>
      </c>
      <c r="J4" s="195" t="s">
        <v>130</v>
      </c>
    </row>
    <row r="5" spans="1:10" ht="13.5" customHeight="1">
      <c r="A5" s="65"/>
      <c r="B5" s="59"/>
      <c r="C5" s="60"/>
      <c r="D5" s="61"/>
      <c r="E5" s="61"/>
      <c r="F5" s="61"/>
      <c r="G5" s="61"/>
      <c r="H5" s="75" t="s">
        <v>535</v>
      </c>
      <c r="I5" s="72" t="s">
        <v>544</v>
      </c>
      <c r="J5" s="196">
        <v>0.04027777777777778</v>
      </c>
    </row>
    <row r="6" spans="1:10" ht="13.5" customHeight="1">
      <c r="A6" s="65"/>
      <c r="B6" s="59"/>
      <c r="C6" s="60"/>
      <c r="D6" s="61"/>
      <c r="E6" s="61"/>
      <c r="F6" s="61"/>
      <c r="G6" s="61"/>
      <c r="H6" s="75" t="s">
        <v>534</v>
      </c>
      <c r="I6" s="72" t="s">
        <v>545</v>
      </c>
      <c r="J6" s="194">
        <f>TRIM(I6)+$J$5</f>
        <v>0.38680555555555557</v>
      </c>
    </row>
    <row r="7" spans="1:10" ht="13.5" customHeight="1">
      <c r="A7" s="61"/>
      <c r="B7" s="61"/>
      <c r="C7" s="61"/>
      <c r="D7" s="61"/>
      <c r="E7" s="61"/>
      <c r="F7" s="61"/>
      <c r="G7" s="61"/>
      <c r="H7" s="75" t="s">
        <v>124</v>
      </c>
      <c r="I7" s="72" t="s">
        <v>546</v>
      </c>
      <c r="J7" s="194">
        <f>TRIM(I7)+$J$5</f>
        <v>0.38888888888888895</v>
      </c>
    </row>
    <row r="8" spans="1:10" ht="13.5" customHeight="1">
      <c r="A8" s="65"/>
      <c r="B8" s="76" t="s">
        <v>53</v>
      </c>
      <c r="C8" s="77"/>
      <c r="D8" s="78"/>
      <c r="E8" s="61"/>
      <c r="F8" s="61"/>
      <c r="G8" s="61"/>
      <c r="H8" s="75" t="s">
        <v>125</v>
      </c>
      <c r="I8" s="72" t="s">
        <v>541</v>
      </c>
      <c r="J8" s="194">
        <f>TRIM(I8)+$J$5</f>
        <v>0.3909722222222222</v>
      </c>
    </row>
    <row r="9" spans="2:9" ht="12.75">
      <c r="B9" s="67" t="s">
        <v>54</v>
      </c>
      <c r="C9" s="68" t="s">
        <v>55</v>
      </c>
      <c r="D9" s="69" t="s">
        <v>56</v>
      </c>
      <c r="E9" s="70" t="s">
        <v>57</v>
      </c>
      <c r="F9" s="68" t="s">
        <v>58</v>
      </c>
      <c r="G9" s="69" t="s">
        <v>59</v>
      </c>
      <c r="H9" s="69" t="s">
        <v>60</v>
      </c>
      <c r="I9" s="71" t="s">
        <v>61</v>
      </c>
    </row>
    <row r="10" spans="1:10" ht="15" customHeight="1">
      <c r="A10" s="85" t="s">
        <v>441</v>
      </c>
      <c r="B10" s="86">
        <v>17</v>
      </c>
      <c r="C10" s="87" t="s">
        <v>94</v>
      </c>
      <c r="D10" s="88" t="s">
        <v>274</v>
      </c>
      <c r="E10" s="88" t="s">
        <v>275</v>
      </c>
      <c r="F10" s="87" t="s">
        <v>276</v>
      </c>
      <c r="G10" s="88" t="s">
        <v>277</v>
      </c>
      <c r="H10" s="88" t="s">
        <v>278</v>
      </c>
      <c r="I10" s="89" t="s">
        <v>232</v>
      </c>
      <c r="J10" s="208"/>
    </row>
    <row r="11" spans="1:10" ht="15.75" customHeight="1">
      <c r="A11" s="85" t="s">
        <v>442</v>
      </c>
      <c r="B11" s="86">
        <v>33</v>
      </c>
      <c r="C11" s="87" t="s">
        <v>94</v>
      </c>
      <c r="D11" s="88" t="s">
        <v>314</v>
      </c>
      <c r="E11" s="88" t="s">
        <v>315</v>
      </c>
      <c r="F11" s="87" t="s">
        <v>316</v>
      </c>
      <c r="G11" s="88" t="s">
        <v>277</v>
      </c>
      <c r="H11" s="88" t="s">
        <v>278</v>
      </c>
      <c r="I11" s="89" t="s">
        <v>239</v>
      </c>
      <c r="J11" s="208"/>
    </row>
    <row r="12" spans="1:10" ht="15" customHeight="1">
      <c r="A12" s="85" t="s">
        <v>443</v>
      </c>
      <c r="B12" s="86">
        <v>11</v>
      </c>
      <c r="C12" s="87" t="s">
        <v>94</v>
      </c>
      <c r="D12" s="88" t="s">
        <v>260</v>
      </c>
      <c r="E12" s="88" t="s">
        <v>261</v>
      </c>
      <c r="F12" s="87" t="s">
        <v>262</v>
      </c>
      <c r="G12" s="88" t="s">
        <v>160</v>
      </c>
      <c r="H12" s="88" t="s">
        <v>161</v>
      </c>
      <c r="I12" s="89" t="s">
        <v>247</v>
      </c>
      <c r="J12" s="208"/>
    </row>
    <row r="13" spans="1:10" ht="15" customHeight="1">
      <c r="A13" s="85" t="s">
        <v>444</v>
      </c>
      <c r="B13" s="86">
        <v>69</v>
      </c>
      <c r="C13" s="87" t="s">
        <v>94</v>
      </c>
      <c r="D13" s="88" t="s">
        <v>390</v>
      </c>
      <c r="E13" s="88" t="s">
        <v>391</v>
      </c>
      <c r="F13" s="87" t="s">
        <v>162</v>
      </c>
      <c r="G13" s="88" t="s">
        <v>277</v>
      </c>
      <c r="H13" s="88" t="s">
        <v>278</v>
      </c>
      <c r="I13" s="89" t="s">
        <v>251</v>
      </c>
      <c r="J13" s="208"/>
    </row>
    <row r="14" spans="1:10" ht="15" customHeight="1">
      <c r="A14" s="85" t="s">
        <v>445</v>
      </c>
      <c r="B14" s="86">
        <v>8</v>
      </c>
      <c r="C14" s="87" t="s">
        <v>94</v>
      </c>
      <c r="D14" s="88" t="s">
        <v>158</v>
      </c>
      <c r="E14" s="88" t="s">
        <v>159</v>
      </c>
      <c r="F14" s="87" t="s">
        <v>96</v>
      </c>
      <c r="G14" s="88" t="s">
        <v>160</v>
      </c>
      <c r="H14" s="88" t="s">
        <v>161</v>
      </c>
      <c r="I14" s="89" t="s">
        <v>259</v>
      </c>
      <c r="J14" s="208"/>
    </row>
    <row r="15" spans="1:10" ht="15" customHeight="1">
      <c r="A15" s="85" t="s">
        <v>446</v>
      </c>
      <c r="B15" s="86">
        <v>4</v>
      </c>
      <c r="C15" s="87" t="s">
        <v>94</v>
      </c>
      <c r="D15" s="88" t="s">
        <v>236</v>
      </c>
      <c r="E15" s="88" t="s">
        <v>237</v>
      </c>
      <c r="F15" s="87" t="s">
        <v>162</v>
      </c>
      <c r="G15" s="88" t="s">
        <v>238</v>
      </c>
      <c r="H15" s="88" t="s">
        <v>46</v>
      </c>
      <c r="I15" s="89" t="s">
        <v>268</v>
      </c>
      <c r="J15" s="208"/>
    </row>
    <row r="16" spans="1:10" ht="15" customHeight="1">
      <c r="A16" s="85" t="s">
        <v>447</v>
      </c>
      <c r="B16" s="86">
        <v>2</v>
      </c>
      <c r="C16" s="87" t="s">
        <v>94</v>
      </c>
      <c r="D16" s="88" t="s">
        <v>45</v>
      </c>
      <c r="E16" s="88" t="s">
        <v>221</v>
      </c>
      <c r="F16" s="87" t="s">
        <v>96</v>
      </c>
      <c r="G16" s="88" t="s">
        <v>110</v>
      </c>
      <c r="H16" s="88" t="s">
        <v>46</v>
      </c>
      <c r="I16" s="89" t="s">
        <v>272</v>
      </c>
      <c r="J16" s="208"/>
    </row>
    <row r="17" spans="1:10" ht="15" customHeight="1">
      <c r="A17" s="85" t="s">
        <v>448</v>
      </c>
      <c r="B17" s="86">
        <v>3</v>
      </c>
      <c r="C17" s="87" t="s">
        <v>127</v>
      </c>
      <c r="D17" s="88" t="s">
        <v>233</v>
      </c>
      <c r="E17" s="88" t="s">
        <v>234</v>
      </c>
      <c r="F17" s="87" t="s">
        <v>162</v>
      </c>
      <c r="G17" s="88" t="s">
        <v>235</v>
      </c>
      <c r="H17" s="88" t="s">
        <v>131</v>
      </c>
      <c r="I17" s="89" t="s">
        <v>279</v>
      </c>
      <c r="J17" s="208"/>
    </row>
    <row r="18" spans="1:10" ht="15" customHeight="1">
      <c r="A18" s="85" t="s">
        <v>449</v>
      </c>
      <c r="B18" s="86">
        <v>5</v>
      </c>
      <c r="C18" s="87" t="s">
        <v>127</v>
      </c>
      <c r="D18" s="88" t="s">
        <v>240</v>
      </c>
      <c r="E18" s="88" t="s">
        <v>241</v>
      </c>
      <c r="F18" s="87" t="s">
        <v>242</v>
      </c>
      <c r="G18" s="88" t="s">
        <v>160</v>
      </c>
      <c r="H18" s="88" t="s">
        <v>152</v>
      </c>
      <c r="I18" s="89" t="s">
        <v>280</v>
      </c>
      <c r="J18" s="208"/>
    </row>
    <row r="19" spans="1:10" ht="15" customHeight="1">
      <c r="A19" s="85" t="s">
        <v>450</v>
      </c>
      <c r="B19" s="86">
        <v>6</v>
      </c>
      <c r="C19" s="87" t="s">
        <v>127</v>
      </c>
      <c r="D19" s="88" t="s">
        <v>243</v>
      </c>
      <c r="E19" s="88" t="s">
        <v>244</v>
      </c>
      <c r="F19" s="87" t="s">
        <v>162</v>
      </c>
      <c r="G19" s="88" t="s">
        <v>245</v>
      </c>
      <c r="H19" s="88" t="s">
        <v>246</v>
      </c>
      <c r="I19" s="89" t="s">
        <v>284</v>
      </c>
      <c r="J19" s="208"/>
    </row>
    <row r="20" spans="1:10" ht="15" customHeight="1">
      <c r="A20" s="85" t="s">
        <v>451</v>
      </c>
      <c r="B20" s="86">
        <v>7</v>
      </c>
      <c r="C20" s="87" t="s">
        <v>127</v>
      </c>
      <c r="D20" s="88" t="s">
        <v>248</v>
      </c>
      <c r="E20" s="88" t="s">
        <v>249</v>
      </c>
      <c r="F20" s="87" t="s">
        <v>162</v>
      </c>
      <c r="G20" s="88" t="s">
        <v>160</v>
      </c>
      <c r="H20" s="88" t="s">
        <v>250</v>
      </c>
      <c r="I20" s="89" t="s">
        <v>288</v>
      </c>
      <c r="J20" s="208"/>
    </row>
    <row r="21" spans="1:10" ht="15" customHeight="1">
      <c r="A21" s="85" t="s">
        <v>452</v>
      </c>
      <c r="B21" s="86">
        <v>9</v>
      </c>
      <c r="C21" s="87" t="s">
        <v>127</v>
      </c>
      <c r="D21" s="88" t="s">
        <v>1081</v>
      </c>
      <c r="E21" s="88" t="s">
        <v>253</v>
      </c>
      <c r="F21" s="87" t="s">
        <v>254</v>
      </c>
      <c r="G21" s="88" t="s">
        <v>160</v>
      </c>
      <c r="H21" s="88" t="s">
        <v>152</v>
      </c>
      <c r="I21" s="89" t="s">
        <v>290</v>
      </c>
      <c r="J21" s="208"/>
    </row>
    <row r="22" spans="1:10" ht="15" customHeight="1">
      <c r="A22" s="85" t="s">
        <v>453</v>
      </c>
      <c r="B22" s="86">
        <v>10</v>
      </c>
      <c r="C22" s="87" t="s">
        <v>127</v>
      </c>
      <c r="D22" s="88" t="s">
        <v>255</v>
      </c>
      <c r="E22" s="88" t="s">
        <v>256</v>
      </c>
      <c r="F22" s="87" t="s">
        <v>162</v>
      </c>
      <c r="G22" s="88" t="s">
        <v>257</v>
      </c>
      <c r="H22" s="88" t="s">
        <v>258</v>
      </c>
      <c r="I22" s="89" t="s">
        <v>291</v>
      </c>
      <c r="J22" s="208"/>
    </row>
    <row r="23" spans="1:10" ht="15" customHeight="1">
      <c r="A23" s="85" t="s">
        <v>454</v>
      </c>
      <c r="B23" s="86">
        <v>12</v>
      </c>
      <c r="C23" s="87" t="s">
        <v>127</v>
      </c>
      <c r="D23" s="88" t="s">
        <v>263</v>
      </c>
      <c r="E23" s="88" t="s">
        <v>264</v>
      </c>
      <c r="F23" s="87" t="s">
        <v>265</v>
      </c>
      <c r="G23" s="88" t="s">
        <v>266</v>
      </c>
      <c r="H23" s="88" t="s">
        <v>267</v>
      </c>
      <c r="I23" s="89" t="s">
        <v>294</v>
      </c>
      <c r="J23" s="208"/>
    </row>
    <row r="24" spans="1:10" ht="15" customHeight="1">
      <c r="A24" s="85" t="s">
        <v>455</v>
      </c>
      <c r="B24" s="86">
        <v>14</v>
      </c>
      <c r="C24" s="87" t="s">
        <v>127</v>
      </c>
      <c r="D24" s="88" t="s">
        <v>143</v>
      </c>
      <c r="E24" s="88" t="s">
        <v>144</v>
      </c>
      <c r="F24" s="87" t="s">
        <v>96</v>
      </c>
      <c r="G24" s="88" t="s">
        <v>7</v>
      </c>
      <c r="H24" s="88" t="s">
        <v>267</v>
      </c>
      <c r="I24" s="89" t="s">
        <v>295</v>
      </c>
      <c r="J24" s="208"/>
    </row>
    <row r="25" spans="1:10" ht="15" customHeight="1">
      <c r="A25" s="85" t="s">
        <v>456</v>
      </c>
      <c r="B25" s="86">
        <v>101</v>
      </c>
      <c r="C25" s="87" t="s">
        <v>127</v>
      </c>
      <c r="D25" s="88" t="s">
        <v>436</v>
      </c>
      <c r="E25" s="88" t="s">
        <v>437</v>
      </c>
      <c r="F25" s="87" t="s">
        <v>262</v>
      </c>
      <c r="G25" s="88" t="s">
        <v>438</v>
      </c>
      <c r="H25" s="88" t="s">
        <v>250</v>
      </c>
      <c r="I25" s="89" t="s">
        <v>298</v>
      </c>
      <c r="J25" s="208"/>
    </row>
    <row r="26" spans="1:10" ht="15" customHeight="1">
      <c r="A26" s="85" t="s">
        <v>457</v>
      </c>
      <c r="B26" s="86">
        <v>15</v>
      </c>
      <c r="C26" s="87" t="s">
        <v>127</v>
      </c>
      <c r="D26" s="88" t="s">
        <v>269</v>
      </c>
      <c r="E26" s="88" t="s">
        <v>270</v>
      </c>
      <c r="F26" s="87" t="s">
        <v>271</v>
      </c>
      <c r="G26" s="88" t="s">
        <v>110</v>
      </c>
      <c r="H26" s="88" t="s">
        <v>267</v>
      </c>
      <c r="I26" s="89" t="s">
        <v>299</v>
      </c>
      <c r="J26" s="208"/>
    </row>
    <row r="27" spans="1:10" ht="15" customHeight="1">
      <c r="A27" s="85" t="s">
        <v>458</v>
      </c>
      <c r="B27" s="86">
        <v>16</v>
      </c>
      <c r="C27" s="87" t="s">
        <v>127</v>
      </c>
      <c r="D27" s="88" t="s">
        <v>129</v>
      </c>
      <c r="E27" s="88" t="s">
        <v>273</v>
      </c>
      <c r="F27" s="87" t="s">
        <v>96</v>
      </c>
      <c r="G27" s="88" t="s">
        <v>110</v>
      </c>
      <c r="H27" s="88" t="s">
        <v>131</v>
      </c>
      <c r="I27" s="89" t="s">
        <v>304</v>
      </c>
      <c r="J27" s="208"/>
    </row>
    <row r="28" spans="1:10" ht="15" customHeight="1">
      <c r="A28" s="85" t="s">
        <v>459</v>
      </c>
      <c r="B28" s="86">
        <v>18</v>
      </c>
      <c r="C28" s="87" t="s">
        <v>94</v>
      </c>
      <c r="D28" s="88" t="s">
        <v>153</v>
      </c>
      <c r="E28" s="88" t="s">
        <v>154</v>
      </c>
      <c r="F28" s="87" t="s">
        <v>96</v>
      </c>
      <c r="G28" s="88" t="s">
        <v>97</v>
      </c>
      <c r="H28" s="88" t="s">
        <v>47</v>
      </c>
      <c r="I28" s="89" t="s">
        <v>306</v>
      </c>
      <c r="J28" s="208"/>
    </row>
    <row r="29" spans="1:10" ht="15" customHeight="1">
      <c r="A29" s="85" t="s">
        <v>460</v>
      </c>
      <c r="B29" s="86">
        <v>19</v>
      </c>
      <c r="C29" s="87" t="s">
        <v>127</v>
      </c>
      <c r="D29" s="88" t="s">
        <v>281</v>
      </c>
      <c r="E29" s="88" t="s">
        <v>282</v>
      </c>
      <c r="F29" s="87" t="s">
        <v>283</v>
      </c>
      <c r="G29" s="88" t="s">
        <v>266</v>
      </c>
      <c r="H29" s="88" t="s">
        <v>267</v>
      </c>
      <c r="I29" s="89" t="s">
        <v>307</v>
      </c>
      <c r="J29" s="208"/>
    </row>
    <row r="30" spans="1:10" ht="15" customHeight="1">
      <c r="A30" s="85" t="s">
        <v>461</v>
      </c>
      <c r="B30" s="86">
        <v>20</v>
      </c>
      <c r="C30" s="87" t="s">
        <v>127</v>
      </c>
      <c r="D30" s="88" t="s">
        <v>167</v>
      </c>
      <c r="E30" s="88" t="s">
        <v>285</v>
      </c>
      <c r="F30" s="87" t="s">
        <v>286</v>
      </c>
      <c r="G30" s="88" t="s">
        <v>99</v>
      </c>
      <c r="H30" s="88" t="s">
        <v>287</v>
      </c>
      <c r="I30" s="89" t="s">
        <v>308</v>
      </c>
      <c r="J30" s="208"/>
    </row>
    <row r="31" spans="1:10" ht="15" customHeight="1">
      <c r="A31" s="85" t="s">
        <v>462</v>
      </c>
      <c r="B31" s="86">
        <v>22</v>
      </c>
      <c r="C31" s="87" t="s">
        <v>90</v>
      </c>
      <c r="D31" s="88" t="s">
        <v>155</v>
      </c>
      <c r="E31" s="88" t="s">
        <v>156</v>
      </c>
      <c r="F31" s="87" t="s">
        <v>96</v>
      </c>
      <c r="G31" s="88" t="s">
        <v>30</v>
      </c>
      <c r="H31" s="88" t="s">
        <v>157</v>
      </c>
      <c r="I31" s="89" t="s">
        <v>309</v>
      </c>
      <c r="J31" s="208"/>
    </row>
    <row r="32" spans="1:10" ht="15" customHeight="1">
      <c r="A32" s="85" t="s">
        <v>463</v>
      </c>
      <c r="B32" s="86">
        <v>23</v>
      </c>
      <c r="C32" s="87" t="s">
        <v>90</v>
      </c>
      <c r="D32" s="221" t="s">
        <v>292</v>
      </c>
      <c r="E32" s="88" t="s">
        <v>293</v>
      </c>
      <c r="F32" s="87" t="s">
        <v>96</v>
      </c>
      <c r="G32" s="88" t="s">
        <v>99</v>
      </c>
      <c r="H32" s="88" t="s">
        <v>102</v>
      </c>
      <c r="I32" s="89" t="s">
        <v>313</v>
      </c>
      <c r="J32" s="208"/>
    </row>
    <row r="33" spans="1:10" ht="15" customHeight="1">
      <c r="A33" s="85" t="s">
        <v>464</v>
      </c>
      <c r="B33" s="86">
        <v>24</v>
      </c>
      <c r="C33" s="87" t="s">
        <v>90</v>
      </c>
      <c r="D33" s="88" t="s">
        <v>0</v>
      </c>
      <c r="E33" s="223" t="s">
        <v>8</v>
      </c>
      <c r="F33" s="87" t="s">
        <v>96</v>
      </c>
      <c r="G33" s="88" t="s">
        <v>30</v>
      </c>
      <c r="H33" s="88" t="s">
        <v>101</v>
      </c>
      <c r="I33" s="89" t="s">
        <v>317</v>
      </c>
      <c r="J33" s="208"/>
    </row>
    <row r="34" spans="1:10" ht="15" customHeight="1">
      <c r="A34" s="85" t="s">
        <v>465</v>
      </c>
      <c r="B34" s="86">
        <v>40</v>
      </c>
      <c r="C34" s="87" t="s">
        <v>90</v>
      </c>
      <c r="D34" s="221" t="s">
        <v>28</v>
      </c>
      <c r="E34" s="221" t="s">
        <v>548</v>
      </c>
      <c r="F34" s="87" t="s">
        <v>289</v>
      </c>
      <c r="G34" s="88" t="s">
        <v>9</v>
      </c>
      <c r="H34" s="88" t="s">
        <v>101</v>
      </c>
      <c r="I34" s="89" t="s">
        <v>319</v>
      </c>
      <c r="J34" s="208"/>
    </row>
    <row r="35" spans="1:10" ht="15" customHeight="1">
      <c r="A35" s="85" t="s">
        <v>466</v>
      </c>
      <c r="B35" s="86">
        <v>25</v>
      </c>
      <c r="C35" s="87" t="s">
        <v>93</v>
      </c>
      <c r="D35" s="88" t="s">
        <v>296</v>
      </c>
      <c r="E35" s="88" t="s">
        <v>297</v>
      </c>
      <c r="F35" s="87" t="s">
        <v>96</v>
      </c>
      <c r="G35" s="88" t="s">
        <v>32</v>
      </c>
      <c r="H35" s="88" t="s">
        <v>47</v>
      </c>
      <c r="I35" s="89" t="s">
        <v>320</v>
      </c>
      <c r="J35" s="208"/>
    </row>
    <row r="36" spans="1:10" ht="15" customHeight="1">
      <c r="A36" s="85" t="s">
        <v>468</v>
      </c>
      <c r="B36" s="86">
        <v>26</v>
      </c>
      <c r="C36" s="87" t="s">
        <v>93</v>
      </c>
      <c r="D36" s="88" t="s">
        <v>163</v>
      </c>
      <c r="E36" s="88" t="s">
        <v>164</v>
      </c>
      <c r="F36" s="87" t="s">
        <v>289</v>
      </c>
      <c r="G36" s="88" t="s">
        <v>9</v>
      </c>
      <c r="H36" s="88" t="s">
        <v>165</v>
      </c>
      <c r="I36" s="89" t="s">
        <v>323</v>
      </c>
      <c r="J36" s="208"/>
    </row>
    <row r="37" spans="1:10" ht="15" customHeight="1">
      <c r="A37" s="85" t="s">
        <v>469</v>
      </c>
      <c r="B37" s="86">
        <v>27</v>
      </c>
      <c r="C37" s="87" t="s">
        <v>93</v>
      </c>
      <c r="D37" s="88" t="s">
        <v>300</v>
      </c>
      <c r="E37" s="88" t="s">
        <v>301</v>
      </c>
      <c r="F37" s="87" t="s">
        <v>302</v>
      </c>
      <c r="G37" s="88" t="s">
        <v>303</v>
      </c>
      <c r="H37" s="88" t="s">
        <v>166</v>
      </c>
      <c r="I37" s="89" t="s">
        <v>324</v>
      </c>
      <c r="J37" s="208"/>
    </row>
    <row r="38" spans="1:10" ht="15" customHeight="1">
      <c r="A38" s="85" t="s">
        <v>470</v>
      </c>
      <c r="B38" s="86">
        <v>28</v>
      </c>
      <c r="C38" s="87" t="s">
        <v>93</v>
      </c>
      <c r="D38" s="88" t="s">
        <v>109</v>
      </c>
      <c r="E38" s="88" t="s">
        <v>146</v>
      </c>
      <c r="F38" s="87" t="s">
        <v>96</v>
      </c>
      <c r="G38" s="88" t="s">
        <v>110</v>
      </c>
      <c r="H38" s="88" t="s">
        <v>305</v>
      </c>
      <c r="I38" s="89" t="s">
        <v>325</v>
      </c>
      <c r="J38" s="208"/>
    </row>
    <row r="39" spans="1:10" ht="15" customHeight="1">
      <c r="A39" s="85" t="s">
        <v>471</v>
      </c>
      <c r="B39" s="86">
        <v>30</v>
      </c>
      <c r="C39" s="87" t="s">
        <v>93</v>
      </c>
      <c r="D39" s="88" t="s">
        <v>31</v>
      </c>
      <c r="E39" s="88" t="s">
        <v>467</v>
      </c>
      <c r="F39" s="87" t="s">
        <v>96</v>
      </c>
      <c r="G39" s="88" t="s">
        <v>7</v>
      </c>
      <c r="H39" s="88" t="s">
        <v>47</v>
      </c>
      <c r="I39" s="89" t="s">
        <v>326</v>
      </c>
      <c r="J39" s="208"/>
    </row>
    <row r="40" spans="1:10" ht="15" customHeight="1">
      <c r="A40" s="85" t="s">
        <v>472</v>
      </c>
      <c r="B40" s="86">
        <v>32</v>
      </c>
      <c r="C40" s="87" t="s">
        <v>93</v>
      </c>
      <c r="D40" s="88" t="s">
        <v>310</v>
      </c>
      <c r="E40" s="88" t="s">
        <v>311</v>
      </c>
      <c r="F40" s="87" t="s">
        <v>162</v>
      </c>
      <c r="G40" s="88" t="s">
        <v>312</v>
      </c>
      <c r="H40" s="88" t="s">
        <v>47</v>
      </c>
      <c r="I40" s="89" t="s">
        <v>327</v>
      </c>
      <c r="J40" s="208"/>
    </row>
    <row r="41" spans="1:10" ht="15" customHeight="1">
      <c r="A41" s="85" t="s">
        <v>473</v>
      </c>
      <c r="B41" s="86">
        <v>34</v>
      </c>
      <c r="C41" s="87" t="s">
        <v>93</v>
      </c>
      <c r="D41" s="88" t="s">
        <v>33</v>
      </c>
      <c r="E41" s="88" t="s">
        <v>128</v>
      </c>
      <c r="F41" s="87" t="s">
        <v>96</v>
      </c>
      <c r="G41" s="88" t="s">
        <v>318</v>
      </c>
      <c r="H41" s="88" t="s">
        <v>166</v>
      </c>
      <c r="I41" s="89" t="s">
        <v>330</v>
      </c>
      <c r="J41" s="208"/>
    </row>
    <row r="42" spans="1:10" ht="15" customHeight="1">
      <c r="A42" s="85" t="s">
        <v>474</v>
      </c>
      <c r="B42" s="86">
        <v>35</v>
      </c>
      <c r="C42" s="87" t="s">
        <v>91</v>
      </c>
      <c r="D42" s="88" t="s">
        <v>105</v>
      </c>
      <c r="E42" s="88" t="s">
        <v>106</v>
      </c>
      <c r="F42" s="87" t="s">
        <v>96</v>
      </c>
      <c r="G42" s="88" t="s">
        <v>103</v>
      </c>
      <c r="H42" s="88" t="s">
        <v>104</v>
      </c>
      <c r="I42" s="89" t="s">
        <v>334</v>
      </c>
      <c r="J42" s="208"/>
    </row>
    <row r="43" spans="1:10" ht="15" customHeight="1">
      <c r="A43" s="85" t="s">
        <v>475</v>
      </c>
      <c r="B43" s="86">
        <v>36</v>
      </c>
      <c r="C43" s="87" t="s">
        <v>91</v>
      </c>
      <c r="D43" s="88" t="s">
        <v>321</v>
      </c>
      <c r="E43" s="88" t="s">
        <v>322</v>
      </c>
      <c r="F43" s="87" t="s">
        <v>96</v>
      </c>
      <c r="G43" s="88" t="s">
        <v>107</v>
      </c>
      <c r="H43" s="88" t="s">
        <v>104</v>
      </c>
      <c r="I43" s="89" t="s">
        <v>335</v>
      </c>
      <c r="J43" s="208"/>
    </row>
    <row r="44" spans="1:10" ht="15" customHeight="1">
      <c r="A44" s="85" t="s">
        <v>476</v>
      </c>
      <c r="B44" s="86">
        <v>37</v>
      </c>
      <c r="C44" s="87" t="s">
        <v>91</v>
      </c>
      <c r="D44" s="88" t="s">
        <v>35</v>
      </c>
      <c r="E44" s="88" t="s">
        <v>36</v>
      </c>
      <c r="F44" s="87" t="s">
        <v>96</v>
      </c>
      <c r="G44" s="88" t="s">
        <v>10</v>
      </c>
      <c r="H44" s="88" t="s">
        <v>104</v>
      </c>
      <c r="I44" s="89" t="s">
        <v>336</v>
      </c>
      <c r="J44" s="208"/>
    </row>
    <row r="45" spans="1:10" ht="15" customHeight="1">
      <c r="A45" s="85" t="s">
        <v>477</v>
      </c>
      <c r="B45" s="86">
        <v>38</v>
      </c>
      <c r="C45" s="87" t="s">
        <v>91</v>
      </c>
      <c r="D45" s="88" t="s">
        <v>169</v>
      </c>
      <c r="E45" s="88" t="s">
        <v>170</v>
      </c>
      <c r="F45" s="87" t="s">
        <v>96</v>
      </c>
      <c r="G45" s="88" t="s">
        <v>107</v>
      </c>
      <c r="H45" s="88" t="s">
        <v>104</v>
      </c>
      <c r="I45" s="89" t="s">
        <v>340</v>
      </c>
      <c r="J45" s="208"/>
    </row>
    <row r="46" spans="1:10" ht="15" customHeight="1">
      <c r="A46" s="85" t="s">
        <v>478</v>
      </c>
      <c r="B46" s="86">
        <v>39</v>
      </c>
      <c r="C46" s="87" t="s">
        <v>91</v>
      </c>
      <c r="D46" s="88" t="s">
        <v>116</v>
      </c>
      <c r="E46" s="88" t="s">
        <v>117</v>
      </c>
      <c r="F46" s="87" t="s">
        <v>96</v>
      </c>
      <c r="G46" s="88" t="s">
        <v>10</v>
      </c>
      <c r="H46" s="88" t="s">
        <v>168</v>
      </c>
      <c r="I46" s="89" t="s">
        <v>341</v>
      </c>
      <c r="J46" s="208"/>
    </row>
    <row r="47" spans="1:10" ht="15" customHeight="1">
      <c r="A47" s="85" t="s">
        <v>479</v>
      </c>
      <c r="B47" s="86">
        <v>100</v>
      </c>
      <c r="C47" s="87" t="s">
        <v>90</v>
      </c>
      <c r="D47" s="88" t="s">
        <v>433</v>
      </c>
      <c r="E47" s="88" t="s">
        <v>434</v>
      </c>
      <c r="F47" s="87" t="s">
        <v>96</v>
      </c>
      <c r="G47" s="88" t="s">
        <v>30</v>
      </c>
      <c r="H47" s="88" t="s">
        <v>98</v>
      </c>
      <c r="I47" s="89" t="s">
        <v>343</v>
      </c>
      <c r="J47" s="208"/>
    </row>
    <row r="48" spans="1:10" ht="15" customHeight="1">
      <c r="A48" s="85" t="s">
        <v>480</v>
      </c>
      <c r="B48" s="86">
        <v>41</v>
      </c>
      <c r="C48" s="87" t="s">
        <v>90</v>
      </c>
      <c r="D48" s="88" t="s">
        <v>328</v>
      </c>
      <c r="E48" s="88" t="s">
        <v>329</v>
      </c>
      <c r="F48" s="87" t="s">
        <v>289</v>
      </c>
      <c r="G48" s="88" t="s">
        <v>9</v>
      </c>
      <c r="H48" s="88" t="s">
        <v>101</v>
      </c>
      <c r="I48" s="89" t="s">
        <v>344</v>
      </c>
      <c r="J48" s="208"/>
    </row>
    <row r="49" spans="1:10" ht="15" customHeight="1">
      <c r="A49" s="85" t="s">
        <v>481</v>
      </c>
      <c r="B49" s="86">
        <v>42</v>
      </c>
      <c r="C49" s="87" t="s">
        <v>90</v>
      </c>
      <c r="D49" s="88" t="s">
        <v>331</v>
      </c>
      <c r="E49" s="88" t="s">
        <v>332</v>
      </c>
      <c r="F49" s="87" t="s">
        <v>333</v>
      </c>
      <c r="G49" s="88" t="s">
        <v>97</v>
      </c>
      <c r="H49" s="88" t="s">
        <v>98</v>
      </c>
      <c r="I49" s="89" t="s">
        <v>345</v>
      </c>
      <c r="J49" s="208"/>
    </row>
    <row r="50" spans="1:10" ht="15" customHeight="1">
      <c r="A50" s="85" t="s">
        <v>482</v>
      </c>
      <c r="B50" s="86">
        <v>43</v>
      </c>
      <c r="C50" s="87" t="s">
        <v>91</v>
      </c>
      <c r="D50" s="88" t="s">
        <v>5</v>
      </c>
      <c r="E50" s="88" t="s">
        <v>6</v>
      </c>
      <c r="F50" s="87" t="s">
        <v>96</v>
      </c>
      <c r="G50" s="88" t="s">
        <v>37</v>
      </c>
      <c r="H50" s="88" t="s">
        <v>104</v>
      </c>
      <c r="I50" s="89" t="s">
        <v>347</v>
      </c>
      <c r="J50" s="208"/>
    </row>
    <row r="51" spans="1:10" ht="15" customHeight="1">
      <c r="A51" s="85" t="s">
        <v>483</v>
      </c>
      <c r="B51" s="86">
        <v>44</v>
      </c>
      <c r="C51" s="87" t="s">
        <v>91</v>
      </c>
      <c r="D51" s="88" t="s">
        <v>1</v>
      </c>
      <c r="E51" s="88" t="s">
        <v>2</v>
      </c>
      <c r="F51" s="87" t="s">
        <v>96</v>
      </c>
      <c r="G51" s="88" t="s">
        <v>11</v>
      </c>
      <c r="H51" s="88" t="s">
        <v>113</v>
      </c>
      <c r="I51" s="89" t="s">
        <v>349</v>
      </c>
      <c r="J51" s="208"/>
    </row>
    <row r="52" spans="1:10" ht="15" customHeight="1">
      <c r="A52" s="85" t="s">
        <v>484</v>
      </c>
      <c r="B52" s="86">
        <v>45</v>
      </c>
      <c r="C52" s="87" t="s">
        <v>89</v>
      </c>
      <c r="D52" s="88" t="s">
        <v>337</v>
      </c>
      <c r="E52" s="88" t="s">
        <v>338</v>
      </c>
      <c r="F52" s="87" t="s">
        <v>96</v>
      </c>
      <c r="G52" s="88" t="s">
        <v>107</v>
      </c>
      <c r="H52" s="88" t="s">
        <v>339</v>
      </c>
      <c r="I52" s="89" t="s">
        <v>350</v>
      </c>
      <c r="J52" s="208"/>
    </row>
    <row r="53" spans="1:10" ht="15" customHeight="1">
      <c r="A53" s="85" t="s">
        <v>485</v>
      </c>
      <c r="B53" s="86">
        <v>46</v>
      </c>
      <c r="C53" s="87" t="s">
        <v>90</v>
      </c>
      <c r="D53" s="88" t="s">
        <v>3</v>
      </c>
      <c r="E53" s="88" t="s">
        <v>4</v>
      </c>
      <c r="F53" s="87" t="s">
        <v>96</v>
      </c>
      <c r="G53" s="88" t="s">
        <v>222</v>
      </c>
      <c r="H53" s="88" t="s">
        <v>98</v>
      </c>
      <c r="I53" s="89" t="s">
        <v>353</v>
      </c>
      <c r="J53" s="208"/>
    </row>
    <row r="54" spans="1:10" ht="15" customHeight="1">
      <c r="A54" s="85" t="s">
        <v>486</v>
      </c>
      <c r="B54" s="86">
        <v>47</v>
      </c>
      <c r="C54" s="87" t="s">
        <v>90</v>
      </c>
      <c r="D54" s="88" t="s">
        <v>114</v>
      </c>
      <c r="E54" s="88" t="s">
        <v>118</v>
      </c>
      <c r="F54" s="87" t="s">
        <v>96</v>
      </c>
      <c r="G54" s="88" t="s">
        <v>103</v>
      </c>
      <c r="H54" s="88" t="s">
        <v>342</v>
      </c>
      <c r="I54" s="89" t="s">
        <v>357</v>
      </c>
      <c r="J54" s="208"/>
    </row>
    <row r="55" spans="1:10" ht="15" customHeight="1">
      <c r="A55" s="85" t="s">
        <v>487</v>
      </c>
      <c r="B55" s="86">
        <v>48</v>
      </c>
      <c r="C55" s="87" t="s">
        <v>90</v>
      </c>
      <c r="D55" s="88" t="s">
        <v>171</v>
      </c>
      <c r="E55" s="88" t="s">
        <v>172</v>
      </c>
      <c r="F55" s="87" t="s">
        <v>96</v>
      </c>
      <c r="G55" s="88" t="s">
        <v>99</v>
      </c>
      <c r="H55" s="88" t="s">
        <v>102</v>
      </c>
      <c r="I55" s="89" t="s">
        <v>359</v>
      </c>
      <c r="J55" s="208"/>
    </row>
    <row r="56" spans="1:10" ht="15" customHeight="1">
      <c r="A56" s="85" t="s">
        <v>488</v>
      </c>
      <c r="B56" s="86">
        <v>49</v>
      </c>
      <c r="C56" s="87" t="s">
        <v>90</v>
      </c>
      <c r="D56" s="88" t="s">
        <v>173</v>
      </c>
      <c r="E56" s="88" t="s">
        <v>174</v>
      </c>
      <c r="F56" s="87" t="s">
        <v>96</v>
      </c>
      <c r="G56" s="88" t="s">
        <v>100</v>
      </c>
      <c r="H56" s="88" t="s">
        <v>98</v>
      </c>
      <c r="I56" s="89" t="s">
        <v>360</v>
      </c>
      <c r="J56" s="208"/>
    </row>
    <row r="57" spans="1:10" ht="15" customHeight="1">
      <c r="A57" s="85" t="s">
        <v>489</v>
      </c>
      <c r="B57" s="86">
        <v>50</v>
      </c>
      <c r="C57" s="87" t="s">
        <v>89</v>
      </c>
      <c r="D57" s="88" t="s">
        <v>12</v>
      </c>
      <c r="E57" s="88" t="s">
        <v>13</v>
      </c>
      <c r="F57" s="87" t="s">
        <v>96</v>
      </c>
      <c r="G57" s="88" t="s">
        <v>107</v>
      </c>
      <c r="H57" s="88" t="s">
        <v>346</v>
      </c>
      <c r="I57" s="89" t="s">
        <v>365</v>
      </c>
      <c r="J57" s="208"/>
    </row>
    <row r="58" spans="1:10" ht="15" customHeight="1">
      <c r="A58" s="85" t="s">
        <v>490</v>
      </c>
      <c r="B58" s="86">
        <v>51</v>
      </c>
      <c r="C58" s="87" t="s">
        <v>90</v>
      </c>
      <c r="D58" s="88" t="s">
        <v>175</v>
      </c>
      <c r="E58" s="88" t="s">
        <v>176</v>
      </c>
      <c r="F58" s="87" t="s">
        <v>96</v>
      </c>
      <c r="G58" s="88" t="s">
        <v>348</v>
      </c>
      <c r="H58" s="88" t="s">
        <v>98</v>
      </c>
      <c r="I58" s="89" t="s">
        <v>368</v>
      </c>
      <c r="J58" s="208"/>
    </row>
    <row r="59" spans="1:10" ht="15" customHeight="1">
      <c r="A59" s="85" t="s">
        <v>491</v>
      </c>
      <c r="B59" s="86">
        <v>53</v>
      </c>
      <c r="C59" s="87" t="s">
        <v>90</v>
      </c>
      <c r="D59" s="88" t="s">
        <v>351</v>
      </c>
      <c r="E59" s="88" t="s">
        <v>352</v>
      </c>
      <c r="F59" s="87" t="s">
        <v>96</v>
      </c>
      <c r="G59" s="88" t="s">
        <v>107</v>
      </c>
      <c r="H59" s="88" t="s">
        <v>115</v>
      </c>
      <c r="I59" s="89" t="s">
        <v>370</v>
      </c>
      <c r="J59" s="208"/>
    </row>
    <row r="60" spans="1:10" ht="15" customHeight="1">
      <c r="A60" s="85" t="s">
        <v>492</v>
      </c>
      <c r="B60" s="86">
        <v>54</v>
      </c>
      <c r="C60" s="87" t="s">
        <v>92</v>
      </c>
      <c r="D60" s="88" t="s">
        <v>354</v>
      </c>
      <c r="E60" s="88" t="s">
        <v>355</v>
      </c>
      <c r="F60" s="87" t="s">
        <v>96</v>
      </c>
      <c r="G60" s="88" t="s">
        <v>34</v>
      </c>
      <c r="H60" s="88" t="s">
        <v>356</v>
      </c>
      <c r="I60" s="89" t="s">
        <v>373</v>
      </c>
      <c r="J60" s="208"/>
    </row>
    <row r="61" spans="1:10" ht="15" customHeight="1">
      <c r="A61" s="85" t="s">
        <v>493</v>
      </c>
      <c r="B61" s="86">
        <v>55</v>
      </c>
      <c r="C61" s="87" t="s">
        <v>90</v>
      </c>
      <c r="D61" s="88" t="s">
        <v>17</v>
      </c>
      <c r="E61" s="88" t="s">
        <v>358</v>
      </c>
      <c r="F61" s="87" t="s">
        <v>96</v>
      </c>
      <c r="G61" s="88" t="s">
        <v>107</v>
      </c>
      <c r="H61" s="88" t="s">
        <v>115</v>
      </c>
      <c r="I61" s="89" t="s">
        <v>374</v>
      </c>
      <c r="J61" s="208"/>
    </row>
    <row r="62" spans="1:10" ht="15" customHeight="1">
      <c r="A62" s="85" t="s">
        <v>494</v>
      </c>
      <c r="B62" s="86">
        <v>56</v>
      </c>
      <c r="C62" s="87" t="s">
        <v>92</v>
      </c>
      <c r="D62" s="88" t="s">
        <v>22</v>
      </c>
      <c r="E62" s="88" t="s">
        <v>23</v>
      </c>
      <c r="F62" s="87" t="s">
        <v>96</v>
      </c>
      <c r="G62" s="88" t="s">
        <v>32</v>
      </c>
      <c r="H62" s="88" t="s">
        <v>113</v>
      </c>
      <c r="I62" s="89" t="s">
        <v>379</v>
      </c>
      <c r="J62" s="208"/>
    </row>
    <row r="63" spans="1:10" ht="15" customHeight="1">
      <c r="A63" s="85" t="s">
        <v>495</v>
      </c>
      <c r="B63" s="86">
        <v>57</v>
      </c>
      <c r="C63" s="87" t="s">
        <v>89</v>
      </c>
      <c r="D63" s="88" t="s">
        <v>361</v>
      </c>
      <c r="E63" s="88" t="s">
        <v>362</v>
      </c>
      <c r="F63" s="87" t="s">
        <v>289</v>
      </c>
      <c r="G63" s="88" t="s">
        <v>363</v>
      </c>
      <c r="H63" s="88" t="s">
        <v>364</v>
      </c>
      <c r="I63" s="89" t="s">
        <v>380</v>
      </c>
      <c r="J63" s="208"/>
    </row>
    <row r="64" spans="1:10" ht="15" customHeight="1">
      <c r="A64" s="85" t="s">
        <v>496</v>
      </c>
      <c r="B64" s="86">
        <v>58</v>
      </c>
      <c r="C64" s="87" t="s">
        <v>89</v>
      </c>
      <c r="D64" s="88" t="s">
        <v>366</v>
      </c>
      <c r="E64" s="88" t="s">
        <v>367</v>
      </c>
      <c r="F64" s="87" t="s">
        <v>96</v>
      </c>
      <c r="G64" s="88" t="s">
        <v>348</v>
      </c>
      <c r="H64" s="88" t="s">
        <v>199</v>
      </c>
      <c r="I64" s="89" t="s">
        <v>381</v>
      </c>
      <c r="J64" s="208"/>
    </row>
    <row r="65" spans="1:10" ht="15" customHeight="1">
      <c r="A65" s="85" t="s">
        <v>497</v>
      </c>
      <c r="B65" s="86">
        <v>59</v>
      </c>
      <c r="C65" s="87" t="s">
        <v>89</v>
      </c>
      <c r="D65" s="88" t="s">
        <v>21</v>
      </c>
      <c r="E65" s="88" t="s">
        <v>369</v>
      </c>
      <c r="F65" s="87" t="s">
        <v>96</v>
      </c>
      <c r="G65" s="88" t="s">
        <v>100</v>
      </c>
      <c r="H65" s="88" t="s">
        <v>108</v>
      </c>
      <c r="I65" s="89" t="s">
        <v>383</v>
      </c>
      <c r="J65" s="208"/>
    </row>
    <row r="66" spans="1:10" ht="15" customHeight="1">
      <c r="A66" s="85" t="s">
        <v>498</v>
      </c>
      <c r="B66" s="86">
        <v>60</v>
      </c>
      <c r="C66" s="87" t="s">
        <v>92</v>
      </c>
      <c r="D66" s="88" t="s">
        <v>371</v>
      </c>
      <c r="E66" s="88" t="s">
        <v>372</v>
      </c>
      <c r="F66" s="87" t="s">
        <v>96</v>
      </c>
      <c r="G66" s="88" t="s">
        <v>103</v>
      </c>
      <c r="H66" s="88" t="s">
        <v>111</v>
      </c>
      <c r="I66" s="89" t="s">
        <v>387</v>
      </c>
      <c r="J66" s="208"/>
    </row>
    <row r="67" spans="1:10" ht="15" customHeight="1">
      <c r="A67" s="85" t="s">
        <v>499</v>
      </c>
      <c r="B67" s="86">
        <v>61</v>
      </c>
      <c r="C67" s="87" t="s">
        <v>92</v>
      </c>
      <c r="D67" s="88" t="s">
        <v>180</v>
      </c>
      <c r="E67" s="88" t="s">
        <v>181</v>
      </c>
      <c r="F67" s="87" t="s">
        <v>96</v>
      </c>
      <c r="G67" s="88" t="s">
        <v>14</v>
      </c>
      <c r="H67" s="88" t="s">
        <v>182</v>
      </c>
      <c r="I67" s="89" t="s">
        <v>388</v>
      </c>
      <c r="J67" s="208"/>
    </row>
    <row r="68" spans="1:10" ht="15" customHeight="1">
      <c r="A68" s="85" t="s">
        <v>500</v>
      </c>
      <c r="B68" s="86">
        <v>62</v>
      </c>
      <c r="C68" s="87" t="s">
        <v>89</v>
      </c>
      <c r="D68" s="88" t="s">
        <v>375</v>
      </c>
      <c r="E68" s="88" t="s">
        <v>376</v>
      </c>
      <c r="F68" s="87" t="s">
        <v>289</v>
      </c>
      <c r="G68" s="88" t="s">
        <v>377</v>
      </c>
      <c r="H68" s="88" t="s">
        <v>378</v>
      </c>
      <c r="I68" s="89" t="s">
        <v>389</v>
      </c>
      <c r="J68" s="208"/>
    </row>
    <row r="69" spans="1:10" ht="15" customHeight="1">
      <c r="A69" s="85" t="s">
        <v>501</v>
      </c>
      <c r="B69" s="86">
        <v>63</v>
      </c>
      <c r="C69" s="87" t="s">
        <v>91</v>
      </c>
      <c r="D69" s="88" t="s">
        <v>15</v>
      </c>
      <c r="E69" s="88" t="s">
        <v>16</v>
      </c>
      <c r="F69" s="87" t="s">
        <v>96</v>
      </c>
      <c r="G69" s="88" t="s">
        <v>178</v>
      </c>
      <c r="H69" s="88" t="s">
        <v>179</v>
      </c>
      <c r="I69" s="89" t="s">
        <v>392</v>
      </c>
      <c r="J69" s="208"/>
    </row>
    <row r="70" spans="1:10" ht="15" customHeight="1">
      <c r="A70" s="85" t="s">
        <v>502</v>
      </c>
      <c r="B70" s="86">
        <v>64</v>
      </c>
      <c r="C70" s="87" t="s">
        <v>91</v>
      </c>
      <c r="D70" s="88" t="s">
        <v>204</v>
      </c>
      <c r="E70" s="88" t="s">
        <v>205</v>
      </c>
      <c r="F70" s="87" t="s">
        <v>96</v>
      </c>
      <c r="G70" s="88" t="s">
        <v>97</v>
      </c>
      <c r="H70" s="88" t="s">
        <v>104</v>
      </c>
      <c r="I70" s="89" t="s">
        <v>393</v>
      </c>
      <c r="J70" s="208"/>
    </row>
    <row r="71" spans="1:10" ht="15" customHeight="1">
      <c r="A71" s="85" t="s">
        <v>503</v>
      </c>
      <c r="B71" s="86">
        <v>65</v>
      </c>
      <c r="C71" s="87" t="s">
        <v>89</v>
      </c>
      <c r="D71" s="88" t="s">
        <v>183</v>
      </c>
      <c r="E71" s="88" t="s">
        <v>184</v>
      </c>
      <c r="F71" s="87" t="s">
        <v>96</v>
      </c>
      <c r="G71" s="88" t="s">
        <v>37</v>
      </c>
      <c r="H71" s="88" t="s">
        <v>382</v>
      </c>
      <c r="I71" s="89" t="s">
        <v>394</v>
      </c>
      <c r="J71" s="208"/>
    </row>
    <row r="72" spans="1:10" ht="15" customHeight="1">
      <c r="A72" s="85" t="s">
        <v>504</v>
      </c>
      <c r="B72" s="86">
        <v>66</v>
      </c>
      <c r="C72" s="87" t="s">
        <v>89</v>
      </c>
      <c r="D72" s="88" t="s">
        <v>384</v>
      </c>
      <c r="E72" s="88" t="s">
        <v>385</v>
      </c>
      <c r="F72" s="87" t="s">
        <v>96</v>
      </c>
      <c r="G72" s="88" t="s">
        <v>99</v>
      </c>
      <c r="H72" s="88" t="s">
        <v>386</v>
      </c>
      <c r="I72" s="89" t="s">
        <v>398</v>
      </c>
      <c r="J72" s="208"/>
    </row>
    <row r="73" spans="1:10" ht="15" customHeight="1">
      <c r="A73" s="85" t="s">
        <v>505</v>
      </c>
      <c r="B73" s="86">
        <v>67</v>
      </c>
      <c r="C73" s="87" t="s">
        <v>89</v>
      </c>
      <c r="D73" s="88" t="s">
        <v>209</v>
      </c>
      <c r="E73" s="88" t="s">
        <v>210</v>
      </c>
      <c r="F73" s="87" t="s">
        <v>96</v>
      </c>
      <c r="G73" s="88" t="s">
        <v>100</v>
      </c>
      <c r="H73" s="88" t="s">
        <v>195</v>
      </c>
      <c r="I73" s="89" t="s">
        <v>399</v>
      </c>
      <c r="J73" s="208"/>
    </row>
    <row r="74" spans="1:10" ht="15">
      <c r="A74" s="85" t="s">
        <v>506</v>
      </c>
      <c r="B74" s="86">
        <v>70</v>
      </c>
      <c r="C74" s="87" t="s">
        <v>89</v>
      </c>
      <c r="D74" s="88" t="s">
        <v>38</v>
      </c>
      <c r="E74" s="88" t="s">
        <v>39</v>
      </c>
      <c r="F74" s="87" t="s">
        <v>289</v>
      </c>
      <c r="G74" s="88" t="s">
        <v>40</v>
      </c>
      <c r="H74" s="88" t="s">
        <v>108</v>
      </c>
      <c r="I74" s="89" t="s">
        <v>400</v>
      </c>
      <c r="J74" s="208"/>
    </row>
    <row r="75" spans="1:10" ht="15">
      <c r="A75" s="85" t="s">
        <v>507</v>
      </c>
      <c r="B75" s="86">
        <v>71</v>
      </c>
      <c r="C75" s="87" t="s">
        <v>89</v>
      </c>
      <c r="D75" s="88" t="s">
        <v>187</v>
      </c>
      <c r="E75" s="88" t="s">
        <v>188</v>
      </c>
      <c r="F75" s="87" t="s">
        <v>96</v>
      </c>
      <c r="G75" s="88" t="s">
        <v>189</v>
      </c>
      <c r="H75" s="88" t="s">
        <v>190</v>
      </c>
      <c r="I75" s="89" t="s">
        <v>402</v>
      </c>
      <c r="J75" s="208"/>
    </row>
    <row r="76" spans="1:10" ht="15">
      <c r="A76" s="85" t="s">
        <v>508</v>
      </c>
      <c r="B76" s="86">
        <v>72</v>
      </c>
      <c r="C76" s="87" t="s">
        <v>89</v>
      </c>
      <c r="D76" s="88" t="s">
        <v>395</v>
      </c>
      <c r="E76" s="88" t="s">
        <v>396</v>
      </c>
      <c r="F76" s="87" t="s">
        <v>96</v>
      </c>
      <c r="G76" s="88" t="s">
        <v>107</v>
      </c>
      <c r="H76" s="88" t="s">
        <v>397</v>
      </c>
      <c r="I76" s="89" t="s">
        <v>405</v>
      </c>
      <c r="J76" s="208"/>
    </row>
    <row r="77" spans="1:10" ht="15">
      <c r="A77" s="85" t="s">
        <v>509</v>
      </c>
      <c r="B77" s="86">
        <v>73</v>
      </c>
      <c r="C77" s="87" t="s">
        <v>89</v>
      </c>
      <c r="D77" s="88" t="s">
        <v>193</v>
      </c>
      <c r="E77" s="88" t="s">
        <v>194</v>
      </c>
      <c r="F77" s="87" t="s">
        <v>96</v>
      </c>
      <c r="G77" s="88" t="s">
        <v>37</v>
      </c>
      <c r="H77" s="88" t="s">
        <v>195</v>
      </c>
      <c r="I77" s="89" t="s">
        <v>406</v>
      </c>
      <c r="J77" s="208"/>
    </row>
    <row r="78" spans="1:10" ht="15">
      <c r="A78" s="85" t="s">
        <v>510</v>
      </c>
      <c r="B78" s="86">
        <v>75</v>
      </c>
      <c r="C78" s="87" t="s">
        <v>89</v>
      </c>
      <c r="D78" s="88" t="s">
        <v>191</v>
      </c>
      <c r="E78" s="88" t="s">
        <v>192</v>
      </c>
      <c r="F78" s="87" t="s">
        <v>96</v>
      </c>
      <c r="G78" s="88" t="s">
        <v>30</v>
      </c>
      <c r="H78" s="88" t="s">
        <v>401</v>
      </c>
      <c r="I78" s="89" t="s">
        <v>407</v>
      </c>
      <c r="J78" s="208"/>
    </row>
    <row r="79" spans="1:10" ht="15">
      <c r="A79" s="85" t="s">
        <v>511</v>
      </c>
      <c r="B79" s="86">
        <v>76</v>
      </c>
      <c r="C79" s="87" t="s">
        <v>91</v>
      </c>
      <c r="D79" s="88" t="s">
        <v>403</v>
      </c>
      <c r="E79" s="88" t="s">
        <v>404</v>
      </c>
      <c r="F79" s="87" t="s">
        <v>96</v>
      </c>
      <c r="G79" s="88" t="s">
        <v>97</v>
      </c>
      <c r="H79" s="88" t="s">
        <v>177</v>
      </c>
      <c r="I79" s="89" t="s">
        <v>409</v>
      </c>
      <c r="J79" s="208"/>
    </row>
    <row r="80" spans="1:10" ht="15">
      <c r="A80" s="85" t="s">
        <v>512</v>
      </c>
      <c r="B80" s="86">
        <v>77</v>
      </c>
      <c r="C80" s="87" t="s">
        <v>90</v>
      </c>
      <c r="D80" s="88" t="s">
        <v>185</v>
      </c>
      <c r="E80" s="88" t="s">
        <v>186</v>
      </c>
      <c r="F80" s="87" t="s">
        <v>96</v>
      </c>
      <c r="G80" s="88" t="s">
        <v>103</v>
      </c>
      <c r="H80" s="88" t="s">
        <v>115</v>
      </c>
      <c r="I80" s="89" t="s">
        <v>410</v>
      </c>
      <c r="J80" s="208"/>
    </row>
    <row r="81" spans="1:10" ht="15">
      <c r="A81" s="85" t="s">
        <v>513</v>
      </c>
      <c r="B81" s="86">
        <v>78</v>
      </c>
      <c r="C81" s="87" t="s">
        <v>92</v>
      </c>
      <c r="D81" s="88" t="s">
        <v>200</v>
      </c>
      <c r="E81" s="88" t="s">
        <v>201</v>
      </c>
      <c r="F81" s="87" t="s">
        <v>96</v>
      </c>
      <c r="G81" s="88" t="s">
        <v>14</v>
      </c>
      <c r="H81" s="88" t="s">
        <v>111</v>
      </c>
      <c r="I81" s="89" t="s">
        <v>411</v>
      </c>
      <c r="J81" s="208"/>
    </row>
    <row r="82" spans="1:10" ht="15">
      <c r="A82" s="85" t="s">
        <v>514</v>
      </c>
      <c r="B82" s="86">
        <v>79</v>
      </c>
      <c r="C82" s="87" t="s">
        <v>89</v>
      </c>
      <c r="D82" s="88" t="s">
        <v>198</v>
      </c>
      <c r="E82" s="88" t="s">
        <v>408</v>
      </c>
      <c r="F82" s="87" t="s">
        <v>96</v>
      </c>
      <c r="G82" s="88" t="s">
        <v>107</v>
      </c>
      <c r="H82" s="88" t="s">
        <v>199</v>
      </c>
      <c r="I82" s="89" t="s">
        <v>414</v>
      </c>
      <c r="J82" s="208"/>
    </row>
    <row r="83" spans="1:10" ht="15">
      <c r="A83" s="85" t="s">
        <v>515</v>
      </c>
      <c r="B83" s="86">
        <v>80</v>
      </c>
      <c r="C83" s="87" t="s">
        <v>91</v>
      </c>
      <c r="D83" s="88" t="s">
        <v>206</v>
      </c>
      <c r="E83" s="88" t="s">
        <v>207</v>
      </c>
      <c r="F83" s="87" t="s">
        <v>96</v>
      </c>
      <c r="G83" s="88" t="s">
        <v>37</v>
      </c>
      <c r="H83" s="88" t="s">
        <v>208</v>
      </c>
      <c r="I83" s="89" t="s">
        <v>417</v>
      </c>
      <c r="J83" s="208"/>
    </row>
    <row r="84" spans="1:10" ht="15">
      <c r="A84" s="85" t="s">
        <v>516</v>
      </c>
      <c r="B84" s="86">
        <v>81</v>
      </c>
      <c r="C84" s="87" t="s">
        <v>91</v>
      </c>
      <c r="D84" s="88" t="s">
        <v>196</v>
      </c>
      <c r="E84" s="88" t="s">
        <v>197</v>
      </c>
      <c r="F84" s="87" t="s">
        <v>96</v>
      </c>
      <c r="G84" s="88" t="s">
        <v>10</v>
      </c>
      <c r="H84" s="88" t="s">
        <v>179</v>
      </c>
      <c r="I84" s="89" t="s">
        <v>418</v>
      </c>
      <c r="J84" s="208"/>
    </row>
    <row r="85" spans="1:10" ht="15">
      <c r="A85" s="85" t="s">
        <v>517</v>
      </c>
      <c r="B85" s="86">
        <v>82</v>
      </c>
      <c r="C85" s="87" t="s">
        <v>92</v>
      </c>
      <c r="D85" s="88" t="s">
        <v>412</v>
      </c>
      <c r="E85" s="88" t="s">
        <v>413</v>
      </c>
      <c r="F85" s="87" t="s">
        <v>96</v>
      </c>
      <c r="G85" s="88" t="s">
        <v>30</v>
      </c>
      <c r="H85" s="88" t="s">
        <v>401</v>
      </c>
      <c r="I85" s="89" t="s">
        <v>419</v>
      </c>
      <c r="J85" s="208"/>
    </row>
    <row r="86" spans="1:10" ht="15">
      <c r="A86" s="85" t="s">
        <v>518</v>
      </c>
      <c r="B86" s="86">
        <v>83</v>
      </c>
      <c r="C86" s="87" t="s">
        <v>89</v>
      </c>
      <c r="D86" s="88" t="s">
        <v>415</v>
      </c>
      <c r="E86" s="88" t="s">
        <v>416</v>
      </c>
      <c r="F86" s="87" t="s">
        <v>96</v>
      </c>
      <c r="G86" s="88" t="s">
        <v>11</v>
      </c>
      <c r="H86" s="88" t="s">
        <v>108</v>
      </c>
      <c r="I86" s="89" t="s">
        <v>420</v>
      </c>
      <c r="J86" s="208"/>
    </row>
    <row r="87" spans="1:10" ht="15">
      <c r="A87" s="85" t="s">
        <v>519</v>
      </c>
      <c r="B87" s="86">
        <v>84</v>
      </c>
      <c r="C87" s="87" t="s">
        <v>89</v>
      </c>
      <c r="D87" s="88" t="s">
        <v>202</v>
      </c>
      <c r="E87" s="88" t="s">
        <v>203</v>
      </c>
      <c r="F87" s="87" t="s">
        <v>96</v>
      </c>
      <c r="G87" s="88" t="s">
        <v>37</v>
      </c>
      <c r="H87" s="88" t="s">
        <v>108</v>
      </c>
      <c r="I87" s="89" t="s">
        <v>421</v>
      </c>
      <c r="J87" s="208"/>
    </row>
    <row r="88" spans="1:10" ht="15">
      <c r="A88" s="85" t="s">
        <v>520</v>
      </c>
      <c r="B88" s="86">
        <v>85</v>
      </c>
      <c r="C88" s="87" t="s">
        <v>95</v>
      </c>
      <c r="D88" s="88" t="s">
        <v>119</v>
      </c>
      <c r="E88" s="88" t="s">
        <v>120</v>
      </c>
      <c r="F88" s="87" t="s">
        <v>96</v>
      </c>
      <c r="G88" s="88" t="s">
        <v>18</v>
      </c>
      <c r="H88" s="88" t="s">
        <v>223</v>
      </c>
      <c r="I88" s="89" t="s">
        <v>422</v>
      </c>
      <c r="J88" s="208"/>
    </row>
    <row r="89" spans="1:10" ht="15">
      <c r="A89" s="85" t="s">
        <v>521</v>
      </c>
      <c r="B89" s="86">
        <v>86</v>
      </c>
      <c r="C89" s="87" t="s">
        <v>95</v>
      </c>
      <c r="D89" s="88" t="s">
        <v>41</v>
      </c>
      <c r="E89" s="88" t="s">
        <v>42</v>
      </c>
      <c r="F89" s="87" t="s">
        <v>96</v>
      </c>
      <c r="G89" s="88" t="s">
        <v>211</v>
      </c>
      <c r="H89" s="88" t="s">
        <v>49</v>
      </c>
      <c r="I89" s="89" t="s">
        <v>423</v>
      </c>
      <c r="J89" s="208"/>
    </row>
    <row r="90" spans="1:10" ht="15">
      <c r="A90" s="85" t="s">
        <v>522</v>
      </c>
      <c r="B90" s="86">
        <v>87</v>
      </c>
      <c r="C90" s="87" t="s">
        <v>95</v>
      </c>
      <c r="D90" s="88" t="s">
        <v>212</v>
      </c>
      <c r="E90" s="88" t="s">
        <v>213</v>
      </c>
      <c r="F90" s="87" t="s">
        <v>96</v>
      </c>
      <c r="G90" s="88" t="s">
        <v>18</v>
      </c>
      <c r="H90" s="88" t="s">
        <v>49</v>
      </c>
      <c r="I90" s="89" t="s">
        <v>424</v>
      </c>
      <c r="J90" s="208"/>
    </row>
    <row r="91" spans="1:10" ht="15">
      <c r="A91" s="85" t="s">
        <v>523</v>
      </c>
      <c r="B91" s="86">
        <v>88</v>
      </c>
      <c r="C91" s="87" t="s">
        <v>95</v>
      </c>
      <c r="D91" s="88" t="s">
        <v>121</v>
      </c>
      <c r="E91" s="88" t="s">
        <v>48</v>
      </c>
      <c r="F91" s="87" t="s">
        <v>96</v>
      </c>
      <c r="G91" s="88" t="s">
        <v>18</v>
      </c>
      <c r="H91" s="88" t="s">
        <v>49</v>
      </c>
      <c r="I91" s="89" t="s">
        <v>147</v>
      </c>
      <c r="J91" s="208"/>
    </row>
    <row r="92" spans="1:10" ht="15">
      <c r="A92" s="85" t="s">
        <v>524</v>
      </c>
      <c r="B92" s="86">
        <v>89</v>
      </c>
      <c r="C92" s="87" t="s">
        <v>95</v>
      </c>
      <c r="D92" s="88" t="s">
        <v>122</v>
      </c>
      <c r="E92" s="88" t="s">
        <v>123</v>
      </c>
      <c r="F92" s="87" t="s">
        <v>96</v>
      </c>
      <c r="G92" s="88" t="s">
        <v>211</v>
      </c>
      <c r="H92" s="88" t="s">
        <v>49</v>
      </c>
      <c r="I92" s="89" t="s">
        <v>426</v>
      </c>
      <c r="J92" s="208"/>
    </row>
    <row r="93" spans="1:10" ht="15">
      <c r="A93" s="85" t="s">
        <v>525</v>
      </c>
      <c r="B93" s="86">
        <v>90</v>
      </c>
      <c r="C93" s="87" t="s">
        <v>95</v>
      </c>
      <c r="D93" s="88" t="s">
        <v>24</v>
      </c>
      <c r="E93" s="88" t="s">
        <v>25</v>
      </c>
      <c r="F93" s="87" t="s">
        <v>96</v>
      </c>
      <c r="G93" s="88" t="s">
        <v>112</v>
      </c>
      <c r="H93" s="88" t="s">
        <v>49</v>
      </c>
      <c r="I93" s="89" t="s">
        <v>148</v>
      </c>
      <c r="J93" s="208"/>
    </row>
    <row r="94" spans="1:10" ht="15">
      <c r="A94" s="85" t="s">
        <v>526</v>
      </c>
      <c r="B94" s="86">
        <v>91</v>
      </c>
      <c r="C94" s="87" t="s">
        <v>95</v>
      </c>
      <c r="D94" s="88" t="s">
        <v>27</v>
      </c>
      <c r="E94" s="88" t="s">
        <v>43</v>
      </c>
      <c r="F94" s="87" t="s">
        <v>96</v>
      </c>
      <c r="G94" s="88" t="s">
        <v>211</v>
      </c>
      <c r="H94" s="88" t="s">
        <v>19</v>
      </c>
      <c r="I94" s="89" t="s">
        <v>429</v>
      </c>
      <c r="J94" s="208"/>
    </row>
    <row r="95" spans="1:10" ht="15">
      <c r="A95" s="85" t="s">
        <v>527</v>
      </c>
      <c r="B95" s="86">
        <v>93</v>
      </c>
      <c r="C95" s="87" t="s">
        <v>95</v>
      </c>
      <c r="D95" s="88" t="s">
        <v>145</v>
      </c>
      <c r="E95" s="88" t="s">
        <v>20</v>
      </c>
      <c r="F95" s="87" t="s">
        <v>96</v>
      </c>
      <c r="G95" s="88" t="s">
        <v>30</v>
      </c>
      <c r="H95" s="88" t="s">
        <v>49</v>
      </c>
      <c r="I95" s="89" t="s">
        <v>149</v>
      </c>
      <c r="J95" s="208"/>
    </row>
    <row r="96" spans="1:10" ht="15">
      <c r="A96" s="85" t="s">
        <v>528</v>
      </c>
      <c r="B96" s="86">
        <v>94</v>
      </c>
      <c r="C96" s="87" t="s">
        <v>95</v>
      </c>
      <c r="D96" s="88" t="s">
        <v>26</v>
      </c>
      <c r="E96" s="88" t="s">
        <v>214</v>
      </c>
      <c r="F96" s="87" t="s">
        <v>96</v>
      </c>
      <c r="G96" s="88" t="s">
        <v>112</v>
      </c>
      <c r="H96" s="88" t="s">
        <v>425</v>
      </c>
      <c r="I96" s="89" t="s">
        <v>430</v>
      </c>
      <c r="J96" s="208"/>
    </row>
    <row r="97" spans="1:10" ht="15">
      <c r="A97" s="85" t="s">
        <v>529</v>
      </c>
      <c r="B97" s="86">
        <v>95</v>
      </c>
      <c r="C97" s="87" t="s">
        <v>95</v>
      </c>
      <c r="D97" s="88" t="s">
        <v>215</v>
      </c>
      <c r="E97" s="88" t="s">
        <v>216</v>
      </c>
      <c r="F97" s="87" t="s">
        <v>96</v>
      </c>
      <c r="G97" s="88" t="s">
        <v>224</v>
      </c>
      <c r="H97" s="88" t="s">
        <v>49</v>
      </c>
      <c r="I97" s="89" t="s">
        <v>150</v>
      </c>
      <c r="J97" s="208"/>
    </row>
    <row r="98" spans="1:10" ht="15">
      <c r="A98" s="85" t="s">
        <v>530</v>
      </c>
      <c r="B98" s="86">
        <v>96</v>
      </c>
      <c r="C98" s="87" t="s">
        <v>95</v>
      </c>
      <c r="D98" s="88" t="s">
        <v>427</v>
      </c>
      <c r="E98" s="88" t="s">
        <v>428</v>
      </c>
      <c r="F98" s="87" t="s">
        <v>96</v>
      </c>
      <c r="G98" s="88" t="s">
        <v>112</v>
      </c>
      <c r="H98" s="88" t="s">
        <v>49</v>
      </c>
      <c r="I98" s="89" t="s">
        <v>435</v>
      </c>
      <c r="J98" s="208"/>
    </row>
    <row r="99" spans="1:10" ht="15">
      <c r="A99" s="85" t="s">
        <v>531</v>
      </c>
      <c r="B99" s="86">
        <v>97</v>
      </c>
      <c r="C99" s="87" t="s">
        <v>95</v>
      </c>
      <c r="D99" s="88" t="s">
        <v>217</v>
      </c>
      <c r="E99" s="88" t="s">
        <v>218</v>
      </c>
      <c r="F99" s="87" t="s">
        <v>96</v>
      </c>
      <c r="G99" s="88" t="s">
        <v>18</v>
      </c>
      <c r="H99" s="88" t="s">
        <v>19</v>
      </c>
      <c r="I99" s="89" t="s">
        <v>151</v>
      </c>
      <c r="J99" s="208"/>
    </row>
    <row r="100" spans="1:10" ht="15">
      <c r="A100" s="85" t="s">
        <v>532</v>
      </c>
      <c r="B100" s="86">
        <v>98</v>
      </c>
      <c r="C100" s="87" t="s">
        <v>95</v>
      </c>
      <c r="D100" s="88" t="s">
        <v>219</v>
      </c>
      <c r="E100" s="88" t="s">
        <v>220</v>
      </c>
      <c r="F100" s="87" t="s">
        <v>96</v>
      </c>
      <c r="G100" s="88" t="s">
        <v>211</v>
      </c>
      <c r="H100" s="88" t="s">
        <v>223</v>
      </c>
      <c r="I100" s="89" t="s">
        <v>540</v>
      </c>
      <c r="J100" s="208"/>
    </row>
    <row r="101" spans="1:10" ht="15">
      <c r="A101" s="85" t="s">
        <v>533</v>
      </c>
      <c r="B101" s="86">
        <v>99</v>
      </c>
      <c r="C101" s="87" t="s">
        <v>95</v>
      </c>
      <c r="D101" s="88" t="s">
        <v>431</v>
      </c>
      <c r="E101" s="88" t="s">
        <v>432</v>
      </c>
      <c r="F101" s="87" t="s">
        <v>96</v>
      </c>
      <c r="G101" s="88" t="s">
        <v>211</v>
      </c>
      <c r="H101" s="88" t="s">
        <v>49</v>
      </c>
      <c r="I101" s="89" t="s">
        <v>542</v>
      </c>
      <c r="J101" s="227"/>
    </row>
  </sheetData>
  <sheetProtection/>
  <autoFilter ref="A9:I101"/>
  <mergeCells count="1">
    <mergeCell ref="A1:H1"/>
  </mergeCells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1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2" customWidth="1"/>
    <col min="2" max="2" width="6.00390625" style="224" customWidth="1"/>
    <col min="3" max="3" width="9.421875" style="0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45" customWidth="1"/>
    <col min="9" max="9" width="9.140625" style="2" customWidth="1"/>
  </cols>
  <sheetData>
    <row r="1" spans="5:8" ht="15.75">
      <c r="E1" s="1"/>
      <c r="H1" s="49"/>
    </row>
    <row r="2" spans="1:8" ht="15" customHeight="1">
      <c r="A2" s="272" t="str">
        <f>Startlist!A1</f>
        <v>18th RedGrey Team South Estonian Rally</v>
      </c>
      <c r="B2" s="273"/>
      <c r="C2" s="273"/>
      <c r="D2" s="273"/>
      <c r="E2" s="273"/>
      <c r="F2" s="273"/>
      <c r="G2" s="273"/>
      <c r="H2" s="273"/>
    </row>
    <row r="3" spans="1:8" ht="15">
      <c r="A3" s="271" t="str">
        <f>Startlist!$F3</f>
        <v>23.08.2020</v>
      </c>
      <c r="B3" s="271"/>
      <c r="C3" s="271"/>
      <c r="D3" s="271"/>
      <c r="E3" s="271"/>
      <c r="F3" s="271"/>
      <c r="G3" s="271"/>
      <c r="H3" s="271"/>
    </row>
    <row r="4" spans="1:8" ht="15">
      <c r="A4" s="271" t="str">
        <f>Startlist!$F4</f>
        <v>Võru</v>
      </c>
      <c r="B4" s="271"/>
      <c r="C4" s="271"/>
      <c r="D4" s="271"/>
      <c r="E4" s="271"/>
      <c r="F4" s="271"/>
      <c r="G4" s="271"/>
      <c r="H4" s="271"/>
    </row>
    <row r="5" spans="3:8" ht="15" customHeight="1">
      <c r="C5" s="2"/>
      <c r="H5" s="50"/>
    </row>
    <row r="6" spans="1:9" ht="15.75" customHeight="1">
      <c r="A6" s="90"/>
      <c r="B6" s="214" t="s">
        <v>226</v>
      </c>
      <c r="C6" s="92"/>
      <c r="D6" s="90"/>
      <c r="E6" s="90"/>
      <c r="F6" s="90"/>
      <c r="G6" s="90"/>
      <c r="H6" s="91"/>
      <c r="I6" s="92"/>
    </row>
    <row r="7" spans="1:9" ht="12.75">
      <c r="A7" s="90"/>
      <c r="B7" s="210" t="s">
        <v>63</v>
      </c>
      <c r="C7" s="109" t="s">
        <v>225</v>
      </c>
      <c r="D7" s="110" t="s">
        <v>50</v>
      </c>
      <c r="E7" s="109"/>
      <c r="F7" s="111" t="s">
        <v>60</v>
      </c>
      <c r="G7" s="107" t="s">
        <v>59</v>
      </c>
      <c r="H7" s="108" t="s">
        <v>52</v>
      </c>
      <c r="I7" s="92"/>
    </row>
    <row r="8" spans="1:9" ht="15" customHeight="1">
      <c r="A8" s="112">
        <v>1</v>
      </c>
      <c r="B8" s="174">
        <v>34</v>
      </c>
      <c r="C8" s="113" t="str">
        <f>VLOOKUP(B8,Startlist!B:F,2,FALSE)</f>
        <v>MV3</v>
      </c>
      <c r="D8" s="114" t="str">
        <f>CONCATENATE(VLOOKUP(B8,Startlist!B:H,3,FALSE)," / ",VLOOKUP(B8,Startlist!B:H,4,FALSE))</f>
        <v>Robert Virves / Sander Pruul</v>
      </c>
      <c r="E8" s="115" t="str">
        <f>VLOOKUP(B8,Startlist!B:F,5,FALSE)</f>
        <v>EST</v>
      </c>
      <c r="F8" s="114" t="str">
        <f>VLOOKUP(B8,Startlist!B:H,7,FALSE)</f>
        <v>Ford Fiesta R2T19</v>
      </c>
      <c r="G8" s="114" t="str">
        <f>VLOOKUP(B8,Startlist!B:H,6,FALSE)</f>
        <v>ESTONIAN AUTOSPORT JUNIOR TEAM</v>
      </c>
      <c r="H8" s="116" t="str">
        <f>IF(VLOOKUP(B8,Results!B:M,12,FALSE)="","Retired",VLOOKUP(B8,Results!B:M,12,FALSE))</f>
        <v>56.39,3</v>
      </c>
      <c r="I8" s="219"/>
    </row>
    <row r="9" spans="1:9" ht="15" customHeight="1">
      <c r="A9" s="112">
        <f>A8+1</f>
        <v>2</v>
      </c>
      <c r="B9" s="174">
        <v>30</v>
      </c>
      <c r="C9" s="113" t="str">
        <f>VLOOKUP(B9,Startlist!B:F,2,FALSE)</f>
        <v>MV3</v>
      </c>
      <c r="D9" s="114" t="str">
        <f>CONCATENATE(VLOOKUP(B9,Startlist!B:H,3,FALSE)," / ",VLOOKUP(B9,Startlist!B:H,4,FALSE))</f>
        <v>Gregor Jeets / Kauri Pannas</v>
      </c>
      <c r="E9" s="115" t="str">
        <f>VLOOKUP(B9,Startlist!B:F,5,FALSE)</f>
        <v>EST</v>
      </c>
      <c r="F9" s="114" t="str">
        <f>VLOOKUP(B9,Startlist!B:H,7,FALSE)</f>
        <v>Ford Fiesta</v>
      </c>
      <c r="G9" s="114" t="str">
        <f>VLOOKUP(B9,Startlist!B:H,6,FALSE)</f>
        <v>TEAM TEHASE AUTO</v>
      </c>
      <c r="H9" s="116" t="str">
        <f>IF(VLOOKUP(B9,Results!B:M,12,FALSE)="","Retired",VLOOKUP(B9,Results!B:M,12,FALSE))</f>
        <v>57.43,0</v>
      </c>
      <c r="I9" s="219"/>
    </row>
    <row r="10" spans="1:9" ht="15" customHeight="1">
      <c r="A10" s="112">
        <f>A9+1</f>
        <v>3</v>
      </c>
      <c r="B10" s="174">
        <v>28</v>
      </c>
      <c r="C10" s="113" t="str">
        <f>VLOOKUP(B10,Startlist!B:F,2,FALSE)</f>
        <v>MV3</v>
      </c>
      <c r="D10" s="114" t="str">
        <f>CONCATENATE(VLOOKUP(B10,Startlist!B:H,3,FALSE)," / ",VLOOKUP(B10,Startlist!B:H,4,FALSE))</f>
        <v>Kaspar Kasari / Jakko Viilo</v>
      </c>
      <c r="E10" s="115" t="str">
        <f>VLOOKUP(B10,Startlist!B:F,5,FALSE)</f>
        <v>EST</v>
      </c>
      <c r="F10" s="114" t="str">
        <f>VLOOKUP(B10,Startlist!B:H,7,FALSE)</f>
        <v>Ford Fiesta Rally4</v>
      </c>
      <c r="G10" s="114" t="str">
        <f>VLOOKUP(B10,Startlist!B:H,6,FALSE)</f>
        <v>OT RACING</v>
      </c>
      <c r="H10" s="116" t="str">
        <f>IF(VLOOKUP(B10,Results!B:M,12,FALSE)="","Retired",VLOOKUP(B10,Results!B:M,12,FALSE))</f>
        <v>58.44,0</v>
      </c>
      <c r="I10" s="219"/>
    </row>
  </sheetData>
  <sheetProtection/>
  <autoFilter ref="A7:H10"/>
  <mergeCells count="3"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I7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5.28125" style="22" customWidth="1"/>
    <col min="2" max="2" width="6.00390625" style="209" customWidth="1"/>
    <col min="3" max="3" width="9.421875" style="0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45" customWidth="1"/>
    <col min="9" max="9" width="9.140625" style="2" customWidth="1"/>
  </cols>
  <sheetData>
    <row r="1" spans="5:8" ht="15.75">
      <c r="E1" s="1"/>
      <c r="H1" s="49"/>
    </row>
    <row r="2" spans="1:8" ht="15" customHeight="1">
      <c r="A2" s="272" t="str">
        <f>Startlist!A1</f>
        <v>18th RedGrey Team South Estonian Rally</v>
      </c>
      <c r="B2" s="273"/>
      <c r="C2" s="273"/>
      <c r="D2" s="273"/>
      <c r="E2" s="273"/>
      <c r="F2" s="273"/>
      <c r="G2" s="273"/>
      <c r="H2" s="273"/>
    </row>
    <row r="3" spans="1:8" ht="15">
      <c r="A3" s="271" t="str">
        <f>Startlist!$F3</f>
        <v>23.08.2020</v>
      </c>
      <c r="B3" s="271"/>
      <c r="C3" s="271"/>
      <c r="D3" s="271"/>
      <c r="E3" s="271"/>
      <c r="F3" s="271"/>
      <c r="G3" s="271"/>
      <c r="H3" s="271"/>
    </row>
    <row r="4" spans="1:8" ht="15">
      <c r="A4" s="271" t="str">
        <f>Startlist!$F4</f>
        <v>Võru</v>
      </c>
      <c r="B4" s="271"/>
      <c r="C4" s="271"/>
      <c r="D4" s="271"/>
      <c r="E4" s="271"/>
      <c r="F4" s="271"/>
      <c r="G4" s="271"/>
      <c r="H4" s="271"/>
    </row>
    <row r="5" spans="3:8" ht="15" customHeight="1">
      <c r="C5" s="2"/>
      <c r="H5" s="50"/>
    </row>
    <row r="6" spans="1:9" ht="15.75" customHeight="1">
      <c r="A6" s="90"/>
      <c r="B6" s="214" t="s">
        <v>227</v>
      </c>
      <c r="C6" s="92"/>
      <c r="D6" s="90"/>
      <c r="E6" s="90"/>
      <c r="F6" s="90"/>
      <c r="G6" s="90"/>
      <c r="H6" s="91"/>
      <c r="I6" s="92"/>
    </row>
    <row r="7" spans="1:9" ht="12.75">
      <c r="A7" s="90"/>
      <c r="B7" s="210" t="s">
        <v>63</v>
      </c>
      <c r="C7" s="109" t="s">
        <v>225</v>
      </c>
      <c r="D7" s="110" t="s">
        <v>50</v>
      </c>
      <c r="E7" s="109"/>
      <c r="F7" s="111" t="s">
        <v>60</v>
      </c>
      <c r="G7" s="107" t="s">
        <v>59</v>
      </c>
      <c r="H7" s="108" t="s">
        <v>52</v>
      </c>
      <c r="I7" s="92"/>
    </row>
    <row r="8" spans="1:9" ht="15" customHeight="1">
      <c r="A8" s="112">
        <v>1</v>
      </c>
      <c r="B8" s="174">
        <v>8</v>
      </c>
      <c r="C8" s="113" t="str">
        <f>IF(VLOOKUP($B8,'Champ Classes'!$A:$E,2,FALSE)="","",VLOOKUP($B8,'Champ Classes'!$A:$E,2,FALSE))</f>
        <v>EMV 1</v>
      </c>
      <c r="D8" s="114" t="str">
        <f>CONCATENATE(VLOOKUP(B8,Startlist!B:H,3,FALSE)," / ",VLOOKUP(B8,Startlist!B:H,4,FALSE))</f>
        <v>Ott Tänak / Martin Järveoja</v>
      </c>
      <c r="E8" s="115" t="str">
        <f>VLOOKUP(B8,Startlist!B:F,5,FALSE)</f>
        <v>EST</v>
      </c>
      <c r="F8" s="114" t="str">
        <f>VLOOKUP(B8,Startlist!B:H,7,FALSE)</f>
        <v>Hyundai I20 Coupe WRC</v>
      </c>
      <c r="G8" s="114" t="str">
        <f>VLOOKUP(B8,Startlist!B:H,6,FALSE)</f>
        <v>HYUNDAI MOTORSPORT N</v>
      </c>
      <c r="H8" s="116" t="str">
        <f>IF(VLOOKUP(B8,Results!B:M,12,FALSE)="","Retired",VLOOKUP(B8,Results!B:M,12,FALSE))</f>
        <v>48.28,2</v>
      </c>
      <c r="I8" s="219"/>
    </row>
    <row r="9" spans="1:9" ht="15" customHeight="1">
      <c r="A9" s="112">
        <f>A8+1</f>
        <v>2</v>
      </c>
      <c r="B9" s="174">
        <v>2</v>
      </c>
      <c r="C9" s="113" t="str">
        <f>IF(VLOOKUP($B9,'Champ Classes'!$A:$E,2,FALSE)="","",VLOOKUP($B9,'Champ Classes'!$A:$E,2,FALSE))</f>
        <v>EMV 1</v>
      </c>
      <c r="D9" s="114" t="str">
        <f>CONCATENATE(VLOOKUP(B9,Startlist!B:H,3,FALSE)," / ",VLOOKUP(B9,Startlist!B:H,4,FALSE))</f>
        <v>Georg Gross / Raigo Mōlder</v>
      </c>
      <c r="E9" s="115" t="str">
        <f>VLOOKUP(B9,Startlist!B:F,5,FALSE)</f>
        <v>EST</v>
      </c>
      <c r="F9" s="114" t="str">
        <f>VLOOKUP(B9,Startlist!B:H,7,FALSE)</f>
        <v>Ford Fiesta WRC</v>
      </c>
      <c r="G9" s="114" t="str">
        <f>VLOOKUP(B9,Startlist!B:H,6,FALSE)</f>
        <v>OT RACING</v>
      </c>
      <c r="H9" s="116" t="str">
        <f>IF(VLOOKUP(B9,Results!B:M,12,FALSE)="","Retired",VLOOKUP(B9,Results!B:M,12,FALSE))</f>
        <v>52.02,9</v>
      </c>
      <c r="I9" s="219"/>
    </row>
    <row r="10" spans="1:9" ht="15" customHeight="1">
      <c r="A10" s="112">
        <f aca="true" t="shared" si="0" ref="A10:A55">A9+1</f>
        <v>3</v>
      </c>
      <c r="B10" s="174">
        <v>18</v>
      </c>
      <c r="C10" s="113" t="str">
        <f>IF(VLOOKUP($B10,'Champ Classes'!$A:$E,2,FALSE)="","",VLOOKUP($B10,'Champ Classes'!$A:$E,2,FALSE))</f>
        <v>EMV 1</v>
      </c>
      <c r="D10" s="114" t="str">
        <f>CONCATENATE(VLOOKUP(B10,Startlist!B:H,3,FALSE)," / ",VLOOKUP(B10,Startlist!B:H,4,FALSE))</f>
        <v>Egon Kaur / Silver Simm</v>
      </c>
      <c r="E10" s="115" t="str">
        <f>VLOOKUP(B10,Startlist!B:F,5,FALSE)</f>
        <v>EST</v>
      </c>
      <c r="F10" s="114" t="str">
        <f>VLOOKUP(B10,Startlist!B:H,7,FALSE)</f>
        <v>Ford Fiesta</v>
      </c>
      <c r="G10" s="114" t="str">
        <f>VLOOKUP(B10,Startlist!B:H,6,FALSE)</f>
        <v>KAUR MOTORSPORT</v>
      </c>
      <c r="H10" s="116" t="str">
        <f>IF(VLOOKUP(B10,Results!B:M,12,FALSE)="","Retired",VLOOKUP(B10,Results!B:M,12,FALSE))</f>
        <v>52.57,9</v>
      </c>
      <c r="I10" s="219"/>
    </row>
    <row r="11" spans="1:9" ht="15" customHeight="1">
      <c r="A11" s="112">
        <f t="shared" si="0"/>
        <v>4</v>
      </c>
      <c r="B11" s="174">
        <v>20</v>
      </c>
      <c r="C11" s="113" t="str">
        <f>IF(VLOOKUP($B11,'Champ Classes'!$A:$E,2,FALSE)="","",VLOOKUP($B11,'Champ Classes'!$A:$E,2,FALSE))</f>
        <v>EMV 2</v>
      </c>
      <c r="D11" s="114" t="str">
        <f>CONCATENATE(VLOOKUP(B11,Startlist!B:H,3,FALSE)," / ",VLOOKUP(B11,Startlist!B:H,4,FALSE))</f>
        <v>Georg Linnamäe / Volodymyr Korsia</v>
      </c>
      <c r="E11" s="115" t="str">
        <f>VLOOKUP(B11,Startlist!B:F,5,FALSE)</f>
        <v>EST / UKR</v>
      </c>
      <c r="F11" s="114" t="str">
        <f>VLOOKUP(B11,Startlist!B:H,7,FALSE)</f>
        <v>Volkswagen Polo GTI R5</v>
      </c>
      <c r="G11" s="114" t="str">
        <f>VLOOKUP(B11,Startlist!B:H,6,FALSE)</f>
        <v>ALM MOTORSPORT</v>
      </c>
      <c r="H11" s="116" t="str">
        <f>IF(VLOOKUP(B11,Results!B:M,12,FALSE)="","Retired",VLOOKUP(B11,Results!B:M,12,FALSE))</f>
        <v>53.00,8</v>
      </c>
      <c r="I11" s="219"/>
    </row>
    <row r="12" spans="1:9" ht="15" customHeight="1">
      <c r="A12" s="112">
        <f t="shared" si="0"/>
        <v>5</v>
      </c>
      <c r="B12" s="174">
        <v>16</v>
      </c>
      <c r="C12" s="113" t="str">
        <f>IF(VLOOKUP($B12,'Champ Classes'!$A:$E,2,FALSE)="","",VLOOKUP($B12,'Champ Classes'!$A:$E,2,FALSE))</f>
        <v>EMV 2</v>
      </c>
      <c r="D12" s="114" t="str">
        <f>CONCATENATE(VLOOKUP(B12,Startlist!B:H,3,FALSE)," / ",VLOOKUP(B12,Startlist!B:H,4,FALSE))</f>
        <v>Priit Koik / Alari-Uku Heldna</v>
      </c>
      <c r="E12" s="115" t="str">
        <f>VLOOKUP(B12,Startlist!B:F,5,FALSE)</f>
        <v>EST</v>
      </c>
      <c r="F12" s="114" t="str">
        <f>VLOOKUP(B12,Startlist!B:H,7,FALSE)</f>
        <v>Ford Fiesta R5</v>
      </c>
      <c r="G12" s="114" t="str">
        <f>VLOOKUP(B12,Startlist!B:H,6,FALSE)</f>
        <v>OT RACING</v>
      </c>
      <c r="H12" s="116" t="str">
        <f>IF(VLOOKUP(B12,Results!B:M,12,FALSE)="","Retired",VLOOKUP(B12,Results!B:M,12,FALSE))</f>
        <v>53.59,2</v>
      </c>
      <c r="I12" s="219"/>
    </row>
    <row r="13" spans="1:9" ht="15" customHeight="1">
      <c r="A13" s="112">
        <f t="shared" si="0"/>
        <v>6</v>
      </c>
      <c r="B13" s="174">
        <v>14</v>
      </c>
      <c r="C13" s="113" t="str">
        <f>IF(VLOOKUP($B13,'Champ Classes'!$A:$E,2,FALSE)="","",VLOOKUP($B13,'Champ Classes'!$A:$E,2,FALSE))</f>
        <v>EMV 2</v>
      </c>
      <c r="D13" s="114" t="str">
        <f>CONCATENATE(VLOOKUP(B13,Startlist!B:H,3,FALSE)," / ",VLOOKUP(B13,Startlist!B:H,4,FALSE))</f>
        <v>Raul Jeets / Andrus Toom</v>
      </c>
      <c r="E13" s="115" t="str">
        <f>VLOOKUP(B13,Startlist!B:F,5,FALSE)</f>
        <v>EST</v>
      </c>
      <c r="F13" s="114" t="str">
        <f>VLOOKUP(B13,Startlist!B:H,7,FALSE)</f>
        <v>Skoda Fabia R5 Evo</v>
      </c>
      <c r="G13" s="114" t="str">
        <f>VLOOKUP(B13,Startlist!B:H,6,FALSE)</f>
        <v>TEAM TEHASE AUTO</v>
      </c>
      <c r="H13" s="116" t="str">
        <f>IF(VLOOKUP(B13,Results!B:M,12,FALSE)="","Retired",VLOOKUP(B13,Results!B:M,12,FALSE))</f>
        <v>53.59,6</v>
      </c>
      <c r="I13" s="219"/>
    </row>
    <row r="14" spans="1:9" ht="15" customHeight="1">
      <c r="A14" s="112">
        <f t="shared" si="0"/>
        <v>7</v>
      </c>
      <c r="B14" s="174">
        <v>22</v>
      </c>
      <c r="C14" s="113" t="str">
        <f>IF(VLOOKUP($B14,'Champ Classes'!$A:$E,2,FALSE)="","",VLOOKUP($B14,'Champ Classes'!$A:$E,2,FALSE))</f>
        <v>EMV 4</v>
      </c>
      <c r="D14" s="114" t="str">
        <f>CONCATENATE(VLOOKUP(B14,Startlist!B:H,3,FALSE)," / ",VLOOKUP(B14,Startlist!B:H,4,FALSE))</f>
        <v>Ranno Bundsen / Robert Loshtshenikov</v>
      </c>
      <c r="E14" s="115" t="str">
        <f>VLOOKUP(B14,Startlist!B:F,5,FALSE)</f>
        <v>EST</v>
      </c>
      <c r="F14" s="114" t="str">
        <f>VLOOKUP(B14,Startlist!B:H,7,FALSE)</f>
        <v>Mitsubishi Lancer Evo 7</v>
      </c>
      <c r="G14" s="114" t="str">
        <f>VLOOKUP(B14,Startlist!B:H,6,FALSE)</f>
        <v>A1M MOTORSPORT</v>
      </c>
      <c r="H14" s="116" t="str">
        <f>IF(VLOOKUP(B14,Results!B:M,12,FALSE)="","Retired",VLOOKUP(B14,Results!B:M,12,FALSE))</f>
        <v>56.07,5</v>
      </c>
      <c r="I14" s="219"/>
    </row>
    <row r="15" spans="1:9" ht="15" customHeight="1">
      <c r="A15" s="112">
        <f t="shared" si="0"/>
        <v>8</v>
      </c>
      <c r="B15" s="174">
        <v>34</v>
      </c>
      <c r="C15" s="113" t="str">
        <f>IF(VLOOKUP($B15,'Champ Classes'!$A:$E,2,FALSE)="","",VLOOKUP($B15,'Champ Classes'!$A:$E,2,FALSE))</f>
        <v>EMV 3</v>
      </c>
      <c r="D15" s="114" t="str">
        <f>CONCATENATE(VLOOKUP(B15,Startlist!B:H,3,FALSE)," / ",VLOOKUP(B15,Startlist!B:H,4,FALSE))</f>
        <v>Robert Virves / Sander Pruul</v>
      </c>
      <c r="E15" s="115" t="str">
        <f>VLOOKUP(B15,Startlist!B:F,5,FALSE)</f>
        <v>EST</v>
      </c>
      <c r="F15" s="114" t="str">
        <f>VLOOKUP(B15,Startlist!B:H,7,FALSE)</f>
        <v>Ford Fiesta R2T19</v>
      </c>
      <c r="G15" s="114" t="str">
        <f>VLOOKUP(B15,Startlist!B:H,6,FALSE)</f>
        <v>ESTONIAN AUTOSPORT JUNIOR TEAM</v>
      </c>
      <c r="H15" s="116" t="str">
        <f>IF(VLOOKUP(B15,Results!B:M,12,FALSE)="","Retired",VLOOKUP(B15,Results!B:M,12,FALSE))</f>
        <v>56.39,3</v>
      </c>
      <c r="I15" s="219"/>
    </row>
    <row r="16" spans="1:9" ht="15" customHeight="1">
      <c r="A16" s="112">
        <f t="shared" si="0"/>
        <v>9</v>
      </c>
      <c r="B16" s="174">
        <v>23</v>
      </c>
      <c r="C16" s="113" t="str">
        <f>IF(VLOOKUP($B16,'Champ Classes'!$A:$E,2,FALSE)="","",VLOOKUP($B16,'Champ Classes'!$A:$E,2,FALSE))</f>
        <v>EMV 4</v>
      </c>
      <c r="D16" s="114" t="str">
        <f>CONCATENATE(VLOOKUP(B16,Startlist!B:H,3,FALSE)," / ",VLOOKUP(B16,Startlist!B:H,4,FALSE))</f>
        <v>Hendrik Kers / Mihkel Kapp</v>
      </c>
      <c r="E16" s="115" t="str">
        <f>VLOOKUP(B16,Startlist!B:F,5,FALSE)</f>
        <v>EST</v>
      </c>
      <c r="F16" s="114" t="str">
        <f>VLOOKUP(B16,Startlist!B:H,7,FALSE)</f>
        <v>Mitsubishi Lancer Evo 10</v>
      </c>
      <c r="G16" s="114" t="str">
        <f>VLOOKUP(B16,Startlist!B:H,6,FALSE)</f>
        <v>ALM MOTORSPORT</v>
      </c>
      <c r="H16" s="116" t="str">
        <f>IF(VLOOKUP(B16,Results!B:M,12,FALSE)="","Retired",VLOOKUP(B16,Results!B:M,12,FALSE))</f>
        <v>57.09,0</v>
      </c>
      <c r="I16" s="219"/>
    </row>
    <row r="17" spans="1:9" ht="15" customHeight="1">
      <c r="A17" s="112">
        <f t="shared" si="0"/>
        <v>10</v>
      </c>
      <c r="B17" s="174">
        <v>35</v>
      </c>
      <c r="C17" s="113" t="str">
        <f>IF(VLOOKUP($B17,'Champ Classes'!$A:$E,2,FALSE)="","",VLOOKUP($B17,'Champ Classes'!$A:$E,2,FALSE))</f>
        <v>EMV 7</v>
      </c>
      <c r="D17" s="114" t="str">
        <f>CONCATENATE(VLOOKUP(B17,Startlist!B:H,3,FALSE)," / ",VLOOKUP(B17,Startlist!B:H,4,FALSE))</f>
        <v>Marko Ringenberg / Allar Heina</v>
      </c>
      <c r="E17" s="115" t="str">
        <f>VLOOKUP(B17,Startlist!B:F,5,FALSE)</f>
        <v>EST</v>
      </c>
      <c r="F17" s="114" t="str">
        <f>VLOOKUP(B17,Startlist!B:H,7,FALSE)</f>
        <v>BMW M3</v>
      </c>
      <c r="G17" s="114" t="str">
        <f>VLOOKUP(B17,Startlist!B:H,6,FALSE)</f>
        <v>CUEKS RACING</v>
      </c>
      <c r="H17" s="116" t="str">
        <f>IF(VLOOKUP(B17,Results!B:M,12,FALSE)="","Retired",VLOOKUP(B17,Results!B:M,12,FALSE))</f>
        <v>57.19,4</v>
      </c>
      <c r="I17" s="219"/>
    </row>
    <row r="18" spans="1:9" ht="15" customHeight="1">
      <c r="A18" s="112">
        <f t="shared" si="0"/>
        <v>11</v>
      </c>
      <c r="B18" s="174">
        <v>42</v>
      </c>
      <c r="C18" s="113" t="str">
        <f>IF(VLOOKUP($B18,'Champ Classes'!$A:$E,2,FALSE)="","",VLOOKUP($B18,'Champ Classes'!$A:$E,2,FALSE))</f>
        <v>EMV 4</v>
      </c>
      <c r="D18" s="114" t="str">
        <f>CONCATENATE(VLOOKUP(B18,Startlist!B:H,3,FALSE)," / ",VLOOKUP(B18,Startlist!B:H,4,FALSE))</f>
        <v>Mikolaj Kempa / Marcin Szeja</v>
      </c>
      <c r="E18" s="115" t="str">
        <f>VLOOKUP(B18,Startlist!B:F,5,FALSE)</f>
        <v>POL</v>
      </c>
      <c r="F18" s="114" t="str">
        <f>VLOOKUP(B18,Startlist!B:H,7,FALSE)</f>
        <v>Mitsubishi Lancer Evo 9</v>
      </c>
      <c r="G18" s="114" t="str">
        <f>VLOOKUP(B18,Startlist!B:H,6,FALSE)</f>
        <v>KAUR MOTORSPORT</v>
      </c>
      <c r="H18" s="116" t="str">
        <f>IF(VLOOKUP(B18,Results!B:M,12,FALSE)="","Retired",VLOOKUP(B18,Results!B:M,12,FALSE))</f>
        <v>57.33,8</v>
      </c>
      <c r="I18" s="219"/>
    </row>
    <row r="19" spans="1:9" ht="15" customHeight="1">
      <c r="A19" s="112">
        <f t="shared" si="0"/>
        <v>12</v>
      </c>
      <c r="B19" s="174">
        <v>40</v>
      </c>
      <c r="C19" s="113" t="str">
        <f>IF(VLOOKUP($B19,'Champ Classes'!$A:$E,2,FALSE)="","",VLOOKUP($B19,'Champ Classes'!$A:$E,2,FALSE))</f>
        <v>EMV 4</v>
      </c>
      <c r="D19" s="114" t="str">
        <f>CONCATENATE(VLOOKUP(B19,Startlist!B:H,3,FALSE)," / ",VLOOKUP(B19,Startlist!B:H,4,FALSE))</f>
        <v>Edgars Balodis / Lasma Tole</v>
      </c>
      <c r="E19" s="115" t="str">
        <f>VLOOKUP(B19,Startlist!B:F,5,FALSE)</f>
        <v>LVA</v>
      </c>
      <c r="F19" s="114" t="str">
        <f>VLOOKUP(B19,Startlist!B:H,7,FALSE)</f>
        <v>Mitsubishi Lancer Evo 8</v>
      </c>
      <c r="G19" s="114" t="str">
        <f>VLOOKUP(B19,Startlist!B:H,6,FALSE)</f>
        <v>RALLYWORKSHOP</v>
      </c>
      <c r="H19" s="116" t="str">
        <f>IF(VLOOKUP(B19,Results!B:M,12,FALSE)="","Retired",VLOOKUP(B19,Results!B:M,12,FALSE))</f>
        <v>57.35,1</v>
      </c>
      <c r="I19" s="219"/>
    </row>
    <row r="20" spans="1:9" ht="15" customHeight="1">
      <c r="A20" s="112">
        <f t="shared" si="0"/>
        <v>13</v>
      </c>
      <c r="B20" s="174">
        <v>30</v>
      </c>
      <c r="C20" s="113" t="str">
        <f>IF(VLOOKUP($B20,'Champ Classes'!$A:$E,2,FALSE)="","",VLOOKUP($B20,'Champ Classes'!$A:$E,2,FALSE))</f>
        <v>EMV 3</v>
      </c>
      <c r="D20" s="114" t="str">
        <f>CONCATENATE(VLOOKUP(B20,Startlist!B:H,3,FALSE)," / ",VLOOKUP(B20,Startlist!B:H,4,FALSE))</f>
        <v>Gregor Jeets / Kauri Pannas</v>
      </c>
      <c r="E20" s="115" t="str">
        <f>VLOOKUP(B20,Startlist!B:F,5,FALSE)</f>
        <v>EST</v>
      </c>
      <c r="F20" s="114" t="str">
        <f>VLOOKUP(B20,Startlist!B:H,7,FALSE)</f>
        <v>Ford Fiesta</v>
      </c>
      <c r="G20" s="114" t="str">
        <f>VLOOKUP(B20,Startlist!B:H,6,FALSE)</f>
        <v>TEAM TEHASE AUTO</v>
      </c>
      <c r="H20" s="116" t="str">
        <f>IF(VLOOKUP(B20,Results!B:M,12,FALSE)="","Retired",VLOOKUP(B20,Results!B:M,12,FALSE))</f>
        <v>57.43,0</v>
      </c>
      <c r="I20" s="219"/>
    </row>
    <row r="21" spans="1:9" ht="15" customHeight="1">
      <c r="A21" s="112">
        <f t="shared" si="0"/>
        <v>14</v>
      </c>
      <c r="B21" s="174">
        <v>46</v>
      </c>
      <c r="C21" s="113" t="str">
        <f>IF(VLOOKUP($B21,'Champ Classes'!$A:$E,2,FALSE)="","",VLOOKUP($B21,'Champ Classes'!$A:$E,2,FALSE))</f>
        <v>EMV 4</v>
      </c>
      <c r="D21" s="114" t="str">
        <f>CONCATENATE(VLOOKUP(B21,Startlist!B:H,3,FALSE)," / ",VLOOKUP(B21,Startlist!B:H,4,FALSE))</f>
        <v>Siim Liivamägi / Edvin Parisalu</v>
      </c>
      <c r="E21" s="115" t="str">
        <f>VLOOKUP(B21,Startlist!B:F,5,FALSE)</f>
        <v>EST</v>
      </c>
      <c r="F21" s="114" t="str">
        <f>VLOOKUP(B21,Startlist!B:H,7,FALSE)</f>
        <v>Mitsubishi Lancer Evo 9</v>
      </c>
      <c r="G21" s="114" t="str">
        <f>VLOOKUP(B21,Startlist!B:H,6,FALSE)</f>
        <v>KUPATAMA MOTORSPORT</v>
      </c>
      <c r="H21" s="116" t="str">
        <f>IF(VLOOKUP(B21,Results!B:M,12,FALSE)="","Retired",VLOOKUP(B21,Results!B:M,12,FALSE))</f>
        <v>58.10,6</v>
      </c>
      <c r="I21" s="219"/>
    </row>
    <row r="22" spans="1:9" ht="15" customHeight="1">
      <c r="A22" s="112">
        <f t="shared" si="0"/>
        <v>15</v>
      </c>
      <c r="B22" s="174">
        <v>100</v>
      </c>
      <c r="C22" s="113" t="str">
        <f>IF(VLOOKUP($B22,'Champ Classes'!$A:$E,2,FALSE)="","",VLOOKUP($B22,'Champ Classes'!$A:$E,2,FALSE))</f>
        <v>EMV 4</v>
      </c>
      <c r="D22" s="114" t="str">
        <f>CONCATENATE(VLOOKUP(B22,Startlist!B:H,3,FALSE)," / ",VLOOKUP(B22,Startlist!B:H,4,FALSE))</f>
        <v>Kristo Subi / Raido Subi</v>
      </c>
      <c r="E22" s="115" t="str">
        <f>VLOOKUP(B22,Startlist!B:F,5,FALSE)</f>
        <v>EST</v>
      </c>
      <c r="F22" s="114" t="str">
        <f>VLOOKUP(B22,Startlist!B:H,7,FALSE)</f>
        <v>Mitsubishi Lancer Evo 9</v>
      </c>
      <c r="G22" s="114" t="str">
        <f>VLOOKUP(B22,Startlist!B:H,6,FALSE)</f>
        <v>A1M MOTORSPORT</v>
      </c>
      <c r="H22" s="116" t="str">
        <f>IF(VLOOKUP(B22,Results!B:M,12,FALSE)="","Retired",VLOOKUP(B22,Results!B:M,12,FALSE))</f>
        <v>58.38,0</v>
      </c>
      <c r="I22" s="219"/>
    </row>
    <row r="23" spans="1:9" ht="15" customHeight="1">
      <c r="A23" s="112">
        <f t="shared" si="0"/>
        <v>16</v>
      </c>
      <c r="B23" s="174">
        <v>28</v>
      </c>
      <c r="C23" s="113" t="str">
        <f>IF(VLOOKUP($B23,'Champ Classes'!$A:$E,2,FALSE)="","",VLOOKUP($B23,'Champ Classes'!$A:$E,2,FALSE))</f>
        <v>EMV 3</v>
      </c>
      <c r="D23" s="114" t="str">
        <f>CONCATENATE(VLOOKUP(B23,Startlist!B:H,3,FALSE)," / ",VLOOKUP(B23,Startlist!B:H,4,FALSE))</f>
        <v>Kaspar Kasari / Jakko Viilo</v>
      </c>
      <c r="E23" s="115" t="str">
        <f>VLOOKUP(B23,Startlist!B:F,5,FALSE)</f>
        <v>EST</v>
      </c>
      <c r="F23" s="114" t="str">
        <f>VLOOKUP(B23,Startlist!B:H,7,FALSE)</f>
        <v>Ford Fiesta Rally4</v>
      </c>
      <c r="G23" s="114" t="str">
        <f>VLOOKUP(B23,Startlist!B:H,6,FALSE)</f>
        <v>OT RACING</v>
      </c>
      <c r="H23" s="116" t="str">
        <f>IF(VLOOKUP(B23,Results!B:M,12,FALSE)="","Retired",VLOOKUP(B23,Results!B:M,12,FALSE))</f>
        <v>58.44,0</v>
      </c>
      <c r="I23" s="219"/>
    </row>
    <row r="24" spans="1:9" ht="15" customHeight="1">
      <c r="A24" s="112">
        <f t="shared" si="0"/>
        <v>17</v>
      </c>
      <c r="B24" s="174">
        <v>49</v>
      </c>
      <c r="C24" s="113" t="str">
        <f>IF(VLOOKUP($B24,'Champ Classes'!$A:$E,2,FALSE)="","",VLOOKUP($B24,'Champ Classes'!$A:$E,2,FALSE))</f>
        <v>EMV 4</v>
      </c>
      <c r="D24" s="114" t="str">
        <f>CONCATENATE(VLOOKUP(B24,Startlist!B:H,3,FALSE)," / ",VLOOKUP(B24,Startlist!B:H,4,FALSE))</f>
        <v>Mart Tikkerbär / Genri Pähnapuu</v>
      </c>
      <c r="E24" s="115" t="str">
        <f>VLOOKUP(B24,Startlist!B:F,5,FALSE)</f>
        <v>EST</v>
      </c>
      <c r="F24" s="114" t="str">
        <f>VLOOKUP(B24,Startlist!B:H,7,FALSE)</f>
        <v>Mitsubishi Lancer Evo 9</v>
      </c>
      <c r="G24" s="114" t="str">
        <f>VLOOKUP(B24,Startlist!B:H,6,FALSE)</f>
        <v>TIKKRI MOTORSPORT</v>
      </c>
      <c r="H24" s="116" t="str">
        <f>IF(VLOOKUP(B24,Results!B:M,12,FALSE)="","Retired",VLOOKUP(B24,Results!B:M,12,FALSE))</f>
        <v>58.54,7</v>
      </c>
      <c r="I24" s="219"/>
    </row>
    <row r="25" spans="1:9" ht="15" customHeight="1">
      <c r="A25" s="112">
        <f t="shared" si="0"/>
        <v>18</v>
      </c>
      <c r="B25" s="174">
        <v>43</v>
      </c>
      <c r="C25" s="113" t="str">
        <f>IF(VLOOKUP($B25,'Champ Classes'!$A:$E,2,FALSE)="","",VLOOKUP($B25,'Champ Classes'!$A:$E,2,FALSE))</f>
        <v>EMV 7</v>
      </c>
      <c r="D25" s="114" t="str">
        <f>CONCATENATE(VLOOKUP(B25,Startlist!B:H,3,FALSE)," / ",VLOOKUP(B25,Startlist!B:H,4,FALSE))</f>
        <v>Ott Mesikäpp / Raiko Lille</v>
      </c>
      <c r="E25" s="115" t="str">
        <f>VLOOKUP(B25,Startlist!B:F,5,FALSE)</f>
        <v>EST</v>
      </c>
      <c r="F25" s="114" t="str">
        <f>VLOOKUP(B25,Startlist!B:H,7,FALSE)</f>
        <v>BMW M3</v>
      </c>
      <c r="G25" s="114" t="str">
        <f>VLOOKUP(B25,Startlist!B:H,6,FALSE)</f>
        <v>BTR RACING</v>
      </c>
      <c r="H25" s="116" t="str">
        <f>IF(VLOOKUP(B25,Results!B:M,12,FALSE)="","Retired",VLOOKUP(B25,Results!B:M,12,FALSE))</f>
        <v>59.11,7</v>
      </c>
      <c r="I25" s="219"/>
    </row>
    <row r="26" spans="1:9" ht="15" customHeight="1">
      <c r="A26" s="112">
        <f t="shared" si="0"/>
        <v>19</v>
      </c>
      <c r="B26" s="174">
        <v>39</v>
      </c>
      <c r="C26" s="113" t="str">
        <f>IF(VLOOKUP($B26,'Champ Classes'!$A:$E,2,FALSE)="","",VLOOKUP($B26,'Champ Classes'!$A:$E,2,FALSE))</f>
        <v>EMV 7</v>
      </c>
      <c r="D26" s="114" t="str">
        <f>CONCATENATE(VLOOKUP(B26,Startlist!B:H,3,FALSE)," / ",VLOOKUP(B26,Startlist!B:H,4,FALSE))</f>
        <v>Raiko Aru / Veiko Kullamäe</v>
      </c>
      <c r="E26" s="115" t="str">
        <f>VLOOKUP(B26,Startlist!B:F,5,FALSE)</f>
        <v>EST</v>
      </c>
      <c r="F26" s="114" t="str">
        <f>VLOOKUP(B26,Startlist!B:H,7,FALSE)</f>
        <v>BMW 1M</v>
      </c>
      <c r="G26" s="114" t="str">
        <f>VLOOKUP(B26,Startlist!B:H,6,FALSE)</f>
        <v>MRF MOTORSPORT</v>
      </c>
      <c r="H26" s="116" t="str">
        <f>IF(VLOOKUP(B26,Results!B:M,12,FALSE)="","Retired",VLOOKUP(B26,Results!B:M,12,FALSE))</f>
        <v>59.17,4</v>
      </c>
      <c r="I26" s="219"/>
    </row>
    <row r="27" spans="1:9" ht="15" customHeight="1">
      <c r="A27" s="112">
        <f t="shared" si="0"/>
        <v>20</v>
      </c>
      <c r="B27" s="174">
        <v>38</v>
      </c>
      <c r="C27" s="113" t="str">
        <f>IF(VLOOKUP($B27,'Champ Classes'!$A:$E,2,FALSE)="","",VLOOKUP($B27,'Champ Classes'!$A:$E,2,FALSE))</f>
        <v>EMV 7</v>
      </c>
      <c r="D27" s="114" t="str">
        <f>CONCATENATE(VLOOKUP(B27,Startlist!B:H,3,FALSE)," / ",VLOOKUP(B27,Startlist!B:H,4,FALSE))</f>
        <v>Toomas Vask / Taaniel Tigas</v>
      </c>
      <c r="E27" s="115" t="str">
        <f>VLOOKUP(B27,Startlist!B:F,5,FALSE)</f>
        <v>EST</v>
      </c>
      <c r="F27" s="114" t="str">
        <f>VLOOKUP(B27,Startlist!B:H,7,FALSE)</f>
        <v>BMW M3</v>
      </c>
      <c r="G27" s="114" t="str">
        <f>VLOOKUP(B27,Startlist!B:H,6,FALSE)</f>
        <v>MS RACING</v>
      </c>
      <c r="H27" s="116" t="str">
        <f>IF(VLOOKUP(B27,Results!B:M,12,FALSE)="","Retired",VLOOKUP(B27,Results!B:M,12,FALSE))</f>
        <v>59.31,5</v>
      </c>
      <c r="I27" s="219"/>
    </row>
    <row r="28" spans="1:9" ht="15" customHeight="1">
      <c r="A28" s="112">
        <f t="shared" si="0"/>
        <v>21</v>
      </c>
      <c r="B28" s="174">
        <v>64</v>
      </c>
      <c r="C28" s="113" t="str">
        <f>IF(VLOOKUP($B28,'Champ Classes'!$A:$E,2,FALSE)="","",VLOOKUP($B28,'Champ Classes'!$A:$E,2,FALSE))</f>
        <v>EMV 7</v>
      </c>
      <c r="D28" s="114" t="str">
        <f>CONCATENATE(VLOOKUP(B28,Startlist!B:H,3,FALSE)," / ",VLOOKUP(B28,Startlist!B:H,4,FALSE))</f>
        <v>Martin Absalon / Timo Taniel</v>
      </c>
      <c r="E28" s="115" t="str">
        <f>VLOOKUP(B28,Startlist!B:F,5,FALSE)</f>
        <v>EST</v>
      </c>
      <c r="F28" s="114" t="str">
        <f>VLOOKUP(B28,Startlist!B:H,7,FALSE)</f>
        <v>BMW M3</v>
      </c>
      <c r="G28" s="114" t="str">
        <f>VLOOKUP(B28,Startlist!B:H,6,FALSE)</f>
        <v>KAUR MOTORSPORT</v>
      </c>
      <c r="H28" s="116" t="str">
        <f>IF(VLOOKUP(B28,Results!B:M,12,FALSE)="","Retired",VLOOKUP(B28,Results!B:M,12,FALSE))</f>
        <v> 1:00.54,7</v>
      </c>
      <c r="I28" s="219"/>
    </row>
    <row r="29" spans="1:9" ht="15" customHeight="1">
      <c r="A29" s="112">
        <f t="shared" si="0"/>
        <v>22</v>
      </c>
      <c r="B29" s="174">
        <v>50</v>
      </c>
      <c r="C29" s="113" t="str">
        <f>IF(VLOOKUP($B29,'Champ Classes'!$A:$E,2,FALSE)="","",VLOOKUP($B29,'Champ Classes'!$A:$E,2,FALSE))</f>
        <v>EMV 6</v>
      </c>
      <c r="D29" s="114" t="str">
        <f>CONCATENATE(VLOOKUP(B29,Startlist!B:H,3,FALSE)," / ",VLOOKUP(B29,Startlist!B:H,4,FALSE))</f>
        <v>David Sultanjants / Siim Oja</v>
      </c>
      <c r="E29" s="115" t="str">
        <f>VLOOKUP(B29,Startlist!B:F,5,FALSE)</f>
        <v>EST</v>
      </c>
      <c r="F29" s="114" t="str">
        <f>VLOOKUP(B29,Startlist!B:H,7,FALSE)</f>
        <v>Citroen DS3</v>
      </c>
      <c r="G29" s="114" t="str">
        <f>VLOOKUP(B29,Startlist!B:H,6,FALSE)</f>
        <v>MS RACING</v>
      </c>
      <c r="H29" s="116" t="str">
        <f>IF(VLOOKUP(B29,Results!B:M,12,FALSE)="","Retired",VLOOKUP(B29,Results!B:M,12,FALSE))</f>
        <v> 1:01.06,7</v>
      </c>
      <c r="I29" s="219"/>
    </row>
    <row r="30" spans="1:9" ht="15" customHeight="1">
      <c r="A30" s="112">
        <f t="shared" si="0"/>
        <v>23</v>
      </c>
      <c r="B30" s="174">
        <v>59</v>
      </c>
      <c r="C30" s="113" t="str">
        <f>IF(VLOOKUP($B30,'Champ Classes'!$A:$E,2,FALSE)="","",VLOOKUP($B30,'Champ Classes'!$A:$E,2,FALSE))</f>
        <v>EMV 6</v>
      </c>
      <c r="D30" s="114" t="str">
        <f>CONCATENATE(VLOOKUP(B30,Startlist!B:H,3,FALSE)," / ",VLOOKUP(B30,Startlist!B:H,4,FALSE))</f>
        <v>Keiro Orgus / Madis Moor</v>
      </c>
      <c r="E30" s="115" t="str">
        <f>VLOOKUP(B30,Startlist!B:F,5,FALSE)</f>
        <v>EST</v>
      </c>
      <c r="F30" s="114" t="str">
        <f>VLOOKUP(B30,Startlist!B:H,7,FALSE)</f>
        <v>Honda Civic Type-R</v>
      </c>
      <c r="G30" s="114" t="str">
        <f>VLOOKUP(B30,Startlist!B:H,6,FALSE)</f>
        <v>TIKKRI MOTORSPORT</v>
      </c>
      <c r="H30" s="116" t="str">
        <f>IF(VLOOKUP(B30,Results!B:M,12,FALSE)="","Retired",VLOOKUP(B30,Results!B:M,12,FALSE))</f>
        <v> 1:02.00,0</v>
      </c>
      <c r="I30" s="219"/>
    </row>
    <row r="31" spans="1:9" ht="15" customHeight="1">
      <c r="A31" s="112">
        <f t="shared" si="0"/>
        <v>24</v>
      </c>
      <c r="B31" s="174">
        <v>65</v>
      </c>
      <c r="C31" s="113" t="str">
        <f>IF(VLOOKUP($B31,'Champ Classes'!$A:$E,2,FALSE)="","",VLOOKUP($B31,'Champ Classes'!$A:$E,2,FALSE))</f>
        <v>EMV 6</v>
      </c>
      <c r="D31" s="114" t="str">
        <f>CONCATENATE(VLOOKUP(B31,Startlist!B:H,3,FALSE)," / ",VLOOKUP(B31,Startlist!B:H,4,FALSE))</f>
        <v>Pranko Kōrgesaar / Priit Kōrgesaar</v>
      </c>
      <c r="E31" s="115" t="str">
        <f>VLOOKUP(B31,Startlist!B:F,5,FALSE)</f>
        <v>EST</v>
      </c>
      <c r="F31" s="114" t="str">
        <f>VLOOKUP(B31,Startlist!B:H,7,FALSE)</f>
        <v>BMW E36 318TI Compact</v>
      </c>
      <c r="G31" s="114" t="str">
        <f>VLOOKUP(B31,Startlist!B:H,6,FALSE)</f>
        <v>BTR RACING</v>
      </c>
      <c r="H31" s="116" t="str">
        <f>IF(VLOOKUP(B31,Results!B:M,12,FALSE)="","Retired",VLOOKUP(B31,Results!B:M,12,FALSE))</f>
        <v> 1:02.48,7</v>
      </c>
      <c r="I31" s="219"/>
    </row>
    <row r="32" spans="1:9" ht="15" customHeight="1">
      <c r="A32" s="112">
        <f t="shared" si="0"/>
        <v>25</v>
      </c>
      <c r="B32" s="174">
        <v>54</v>
      </c>
      <c r="C32" s="113" t="str">
        <f>IF(VLOOKUP($B32,'Champ Classes'!$A:$E,2,FALSE)="","",VLOOKUP($B32,'Champ Classes'!$A:$E,2,FALSE))</f>
        <v>EMV 5</v>
      </c>
      <c r="D32" s="114" t="str">
        <f>CONCATENATE(VLOOKUP(B32,Startlist!B:H,3,FALSE)," / ",VLOOKUP(B32,Startlist!B:H,4,FALSE))</f>
        <v>Kermo Laus / Alain Sivous</v>
      </c>
      <c r="E32" s="115" t="str">
        <f>VLOOKUP(B32,Startlist!B:F,5,FALSE)</f>
        <v>EST</v>
      </c>
      <c r="F32" s="114" t="str">
        <f>VLOOKUP(B32,Startlist!B:H,7,FALSE)</f>
        <v>Nissan Sunny</v>
      </c>
      <c r="G32" s="114" t="str">
        <f>VLOOKUP(B32,Startlist!B:H,6,FALSE)</f>
        <v>PIHTLA RT</v>
      </c>
      <c r="H32" s="116" t="str">
        <f>IF(VLOOKUP(B32,Results!B:M,12,FALSE)="","Retired",VLOOKUP(B32,Results!B:M,12,FALSE))</f>
        <v> 1:02.50,9</v>
      </c>
      <c r="I32" s="219"/>
    </row>
    <row r="33" spans="1:9" ht="15" customHeight="1">
      <c r="A33" s="112">
        <f t="shared" si="0"/>
        <v>26</v>
      </c>
      <c r="B33" s="174">
        <v>55</v>
      </c>
      <c r="C33" s="113" t="str">
        <f>IF(VLOOKUP($B33,'Champ Classes'!$A:$E,2,FALSE)="","",VLOOKUP($B33,'Champ Classes'!$A:$E,2,FALSE))</f>
        <v>EMV 4</v>
      </c>
      <c r="D33" s="114" t="str">
        <f>CONCATENATE(VLOOKUP(B33,Startlist!B:H,3,FALSE)," / ",VLOOKUP(B33,Startlist!B:H,4,FALSE))</f>
        <v>Janek Vallask / Jaanus Hōbemägi</v>
      </c>
      <c r="E33" s="115" t="str">
        <f>VLOOKUP(B33,Startlist!B:F,5,FALSE)</f>
        <v>EST</v>
      </c>
      <c r="F33" s="114" t="str">
        <f>VLOOKUP(B33,Startlist!B:H,7,FALSE)</f>
        <v>Subaru Impreza</v>
      </c>
      <c r="G33" s="114" t="str">
        <f>VLOOKUP(B33,Startlist!B:H,6,FALSE)</f>
        <v>MS RACING</v>
      </c>
      <c r="H33" s="116" t="str">
        <f>IF(VLOOKUP(B33,Results!B:M,12,FALSE)="","Retired",VLOOKUP(B33,Results!B:M,12,FALSE))</f>
        <v> 1:02.55,0</v>
      </c>
      <c r="I33" s="219"/>
    </row>
    <row r="34" spans="1:9" ht="15" customHeight="1">
      <c r="A34" s="112">
        <f t="shared" si="0"/>
        <v>27</v>
      </c>
      <c r="B34" s="174">
        <v>71</v>
      </c>
      <c r="C34" s="113" t="str">
        <f>IF(VLOOKUP($B34,'Champ Classes'!$A:$E,2,FALSE)="","",VLOOKUP($B34,'Champ Classes'!$A:$E,2,FALSE))</f>
        <v>EMV 6</v>
      </c>
      <c r="D34" s="114" t="str">
        <f>CONCATENATE(VLOOKUP(B34,Startlist!B:H,3,FALSE)," / ",VLOOKUP(B34,Startlist!B:H,4,FALSE))</f>
        <v>Tarmo Kikkatalo / Urmas Reigo</v>
      </c>
      <c r="E34" s="115" t="str">
        <f>VLOOKUP(B34,Startlist!B:F,5,FALSE)</f>
        <v>EST</v>
      </c>
      <c r="F34" s="114" t="str">
        <f>VLOOKUP(B34,Startlist!B:H,7,FALSE)</f>
        <v>Opel Astra</v>
      </c>
      <c r="G34" s="114" t="str">
        <f>VLOOKUP(B34,Startlist!B:H,6,FALSE)</f>
        <v>VILSPORT</v>
      </c>
      <c r="H34" s="116" t="str">
        <f>IF(VLOOKUP(B34,Results!B:M,12,FALSE)="","Retired",VLOOKUP(B34,Results!B:M,12,FALSE))</f>
        <v> 1:03.33,4</v>
      </c>
      <c r="I34" s="219"/>
    </row>
    <row r="35" spans="1:9" ht="15" customHeight="1">
      <c r="A35" s="112">
        <f t="shared" si="0"/>
        <v>28</v>
      </c>
      <c r="B35" s="174">
        <v>75</v>
      </c>
      <c r="C35" s="113" t="str">
        <f>IF(VLOOKUP($B35,'Champ Classes'!$A:$E,2,FALSE)="","",VLOOKUP($B35,'Champ Classes'!$A:$E,2,FALSE))</f>
        <v>EMV 6</v>
      </c>
      <c r="D35" s="114" t="str">
        <f>CONCATENATE(VLOOKUP(B35,Startlist!B:H,3,FALSE)," / ",VLOOKUP(B35,Startlist!B:H,4,FALSE))</f>
        <v>Erko Sibul / Kevin Keerov</v>
      </c>
      <c r="E35" s="115" t="str">
        <f>VLOOKUP(B35,Startlist!B:F,5,FALSE)</f>
        <v>EST</v>
      </c>
      <c r="F35" s="114" t="str">
        <f>VLOOKUP(B35,Startlist!B:H,7,FALSE)</f>
        <v>Lada VFTS</v>
      </c>
      <c r="G35" s="114" t="str">
        <f>VLOOKUP(B35,Startlist!B:H,6,FALSE)</f>
        <v>A1M MOTORSPORT</v>
      </c>
      <c r="H35" s="116" t="str">
        <f>IF(VLOOKUP(B35,Results!B:M,12,FALSE)="","Retired",VLOOKUP(B35,Results!B:M,12,FALSE))</f>
        <v> 1:05.26,4</v>
      </c>
      <c r="I35" s="219"/>
    </row>
    <row r="36" spans="1:9" ht="15" customHeight="1">
      <c r="A36" s="112">
        <f t="shared" si="0"/>
        <v>29</v>
      </c>
      <c r="B36" s="174">
        <v>61</v>
      </c>
      <c r="C36" s="113" t="str">
        <f>IF(VLOOKUP($B36,'Champ Classes'!$A:$E,2,FALSE)="","",VLOOKUP($B36,'Champ Classes'!$A:$E,2,FALSE))</f>
        <v>EMV 5</v>
      </c>
      <c r="D36" s="114" t="str">
        <f>CONCATENATE(VLOOKUP(B36,Startlist!B:H,3,FALSE)," / ",VLOOKUP(B36,Startlist!B:H,4,FALSE))</f>
        <v>Sander Ilves / Lauri Veso</v>
      </c>
      <c r="E36" s="115" t="str">
        <f>VLOOKUP(B36,Startlist!B:F,5,FALSE)</f>
        <v>EST</v>
      </c>
      <c r="F36" s="114" t="str">
        <f>VLOOKUP(B36,Startlist!B:H,7,FALSE)</f>
        <v>VAZ 21051</v>
      </c>
      <c r="G36" s="114" t="str">
        <f>VLOOKUP(B36,Startlist!B:H,6,FALSE)</f>
        <v>MILREM MOTORSPORT</v>
      </c>
      <c r="H36" s="116" t="str">
        <f>IF(VLOOKUP(B36,Results!B:M,12,FALSE)="","Retired",VLOOKUP(B36,Results!B:M,12,FALSE))</f>
        <v> 1:05.31,9</v>
      </c>
      <c r="I36" s="219"/>
    </row>
    <row r="37" spans="1:9" ht="15" customHeight="1">
      <c r="A37" s="112">
        <f t="shared" si="0"/>
        <v>30</v>
      </c>
      <c r="B37" s="174">
        <v>70</v>
      </c>
      <c r="C37" s="113" t="str">
        <f>IF(VLOOKUP($B37,'Champ Classes'!$A:$E,2,FALSE)="","",VLOOKUP($B37,'Champ Classes'!$A:$E,2,FALSE))</f>
        <v>EMV 6</v>
      </c>
      <c r="D37" s="114" t="str">
        <f>CONCATENATE(VLOOKUP(B37,Startlist!B:H,3,FALSE)," / ",VLOOKUP(B37,Startlist!B:H,4,FALSE))</f>
        <v>Aleksandrs Jakovlevs / Valerijs Maslovs</v>
      </c>
      <c r="E37" s="115" t="str">
        <f>VLOOKUP(B37,Startlist!B:F,5,FALSE)</f>
        <v>LVA</v>
      </c>
      <c r="F37" s="114" t="str">
        <f>VLOOKUP(B37,Startlist!B:H,7,FALSE)</f>
        <v>Honda Civic Type-R</v>
      </c>
      <c r="G37" s="114" t="str">
        <f>VLOOKUP(B37,Startlist!B:H,6,FALSE)</f>
        <v>ALEKSANDRS JAKOVLEVS</v>
      </c>
      <c r="H37" s="116" t="str">
        <f>IF(VLOOKUP(B37,Results!B:M,12,FALSE)="","Retired",VLOOKUP(B37,Results!B:M,12,FALSE))</f>
        <v> 1:05.40,5</v>
      </c>
      <c r="I37" s="219"/>
    </row>
    <row r="38" spans="1:9" ht="15" customHeight="1">
      <c r="A38" s="112">
        <f t="shared" si="0"/>
        <v>31</v>
      </c>
      <c r="B38" s="174">
        <v>25</v>
      </c>
      <c r="C38" s="113" t="str">
        <f>IF(VLOOKUP($B38,'Champ Classes'!$A:$E,2,FALSE)="","",VLOOKUP($B38,'Champ Classes'!$A:$E,2,FALSE))</f>
        <v>EMV 3</v>
      </c>
      <c r="D38" s="114" t="str">
        <f>CONCATENATE(VLOOKUP(B38,Startlist!B:H,3,FALSE)," / ",VLOOKUP(B38,Startlist!B:H,4,FALSE))</f>
        <v>Janno Pagar / Magnus Lepp</v>
      </c>
      <c r="E38" s="115" t="str">
        <f>VLOOKUP(B38,Startlist!B:F,5,FALSE)</f>
        <v>EST</v>
      </c>
      <c r="F38" s="114" t="str">
        <f>VLOOKUP(B38,Startlist!B:H,7,FALSE)</f>
        <v>Ford Fiesta</v>
      </c>
      <c r="G38" s="114" t="str">
        <f>VLOOKUP(B38,Startlist!B:H,6,FALSE)</f>
        <v>THULE MOTORSPORT</v>
      </c>
      <c r="H38" s="116" t="str">
        <f>IF(VLOOKUP(B38,Results!B:M,12,FALSE)="","Retired",VLOOKUP(B38,Results!B:M,12,FALSE))</f>
        <v> 1:06.09,0</v>
      </c>
      <c r="I38" s="219"/>
    </row>
    <row r="39" spans="1:9" ht="15" customHeight="1">
      <c r="A39" s="112">
        <f t="shared" si="0"/>
        <v>32</v>
      </c>
      <c r="B39" s="174">
        <v>78</v>
      </c>
      <c r="C39" s="113" t="str">
        <f>IF(VLOOKUP($B39,'Champ Classes'!$A:$E,2,FALSE)="","",VLOOKUP($B39,'Champ Classes'!$A:$E,2,FALSE))</f>
        <v>EMV 5</v>
      </c>
      <c r="D39" s="114" t="str">
        <f>CONCATENATE(VLOOKUP(B39,Startlist!B:H,3,FALSE)," / ",VLOOKUP(B39,Startlist!B:H,4,FALSE))</f>
        <v>Siim Nōmme / Indrek Hioväin</v>
      </c>
      <c r="E39" s="115" t="str">
        <f>VLOOKUP(B39,Startlist!B:F,5,FALSE)</f>
        <v>EST</v>
      </c>
      <c r="F39" s="114" t="str">
        <f>VLOOKUP(B39,Startlist!B:H,7,FALSE)</f>
        <v>Honda Civic</v>
      </c>
      <c r="G39" s="114" t="str">
        <f>VLOOKUP(B39,Startlist!B:H,6,FALSE)</f>
        <v>MILREM MOTORSPORT</v>
      </c>
      <c r="H39" s="116" t="str">
        <f>IF(VLOOKUP(B39,Results!B:M,12,FALSE)="","Retired",VLOOKUP(B39,Results!B:M,12,FALSE))</f>
        <v> 1:06.44,8</v>
      </c>
      <c r="I39" s="219"/>
    </row>
    <row r="40" spans="1:9" ht="15" customHeight="1">
      <c r="A40" s="112">
        <f t="shared" si="0"/>
        <v>33</v>
      </c>
      <c r="B40" s="174">
        <v>73</v>
      </c>
      <c r="C40" s="113" t="str">
        <f>IF(VLOOKUP($B40,'Champ Classes'!$A:$E,2,FALSE)="","",VLOOKUP($B40,'Champ Classes'!$A:$E,2,FALSE))</f>
        <v>EMV 6</v>
      </c>
      <c r="D40" s="114" t="str">
        <f>CONCATENATE(VLOOKUP(B40,Startlist!B:H,3,FALSE)," / ",VLOOKUP(B40,Startlist!B:H,4,FALSE))</f>
        <v>Imre Randmäe / Ken Hahn</v>
      </c>
      <c r="E40" s="115" t="str">
        <f>VLOOKUP(B40,Startlist!B:F,5,FALSE)</f>
        <v>EST</v>
      </c>
      <c r="F40" s="114" t="str">
        <f>VLOOKUP(B40,Startlist!B:H,7,FALSE)</f>
        <v>VW Golf 2</v>
      </c>
      <c r="G40" s="114" t="str">
        <f>VLOOKUP(B40,Startlist!B:H,6,FALSE)</f>
        <v>BTR RACING</v>
      </c>
      <c r="H40" s="116" t="str">
        <f>IF(VLOOKUP(B40,Results!B:M,12,FALSE)="","Retired",VLOOKUP(B40,Results!B:M,12,FALSE))</f>
        <v> 1:06.54,3</v>
      </c>
      <c r="I40" s="219"/>
    </row>
    <row r="41" spans="1:9" ht="15" customHeight="1">
      <c r="A41" s="112">
        <f t="shared" si="0"/>
        <v>34</v>
      </c>
      <c r="B41" s="174">
        <v>86</v>
      </c>
      <c r="C41" s="113" t="str">
        <f>IF(VLOOKUP($B41,'Champ Classes'!$A:$E,2,FALSE)="","",VLOOKUP($B41,'Champ Classes'!$A:$E,2,FALSE))</f>
        <v>EMV 8</v>
      </c>
      <c r="D41" s="114" t="str">
        <f>CONCATENATE(VLOOKUP(B41,Startlist!B:H,3,FALSE)," / ",VLOOKUP(B41,Startlist!B:H,4,FALSE))</f>
        <v>Tarmo Silt / Raido Loel</v>
      </c>
      <c r="E41" s="115" t="str">
        <f>VLOOKUP(B41,Startlist!B:F,5,FALSE)</f>
        <v>EST</v>
      </c>
      <c r="F41" s="114" t="str">
        <f>VLOOKUP(B41,Startlist!B:H,7,FALSE)</f>
        <v>GAZ 51</v>
      </c>
      <c r="G41" s="114" t="str">
        <f>VLOOKUP(B41,Startlist!B:H,6,FALSE)</f>
        <v>MÄRJAMAA RALLY TEAM</v>
      </c>
      <c r="H41" s="116" t="str">
        <f>IF(VLOOKUP(B41,Results!B:M,12,FALSE)="","Retired",VLOOKUP(B41,Results!B:M,12,FALSE))</f>
        <v> 1:07.26,9</v>
      </c>
      <c r="I41" s="219"/>
    </row>
    <row r="42" spans="1:9" ht="15" customHeight="1">
      <c r="A42" s="112">
        <f t="shared" si="0"/>
        <v>35</v>
      </c>
      <c r="B42" s="174">
        <v>87</v>
      </c>
      <c r="C42" s="113" t="str">
        <f>IF(VLOOKUP($B42,'Champ Classes'!$A:$E,2,FALSE)="","",VLOOKUP($B42,'Champ Classes'!$A:$E,2,FALSE))</f>
        <v>EMV 8</v>
      </c>
      <c r="D42" s="114" t="str">
        <f>CONCATENATE(VLOOKUP(B42,Startlist!B:H,3,FALSE)," / ",VLOOKUP(B42,Startlist!B:H,4,FALSE))</f>
        <v>Raik-Karl Aarma / Alo Vahtmäe</v>
      </c>
      <c r="E42" s="115" t="str">
        <f>VLOOKUP(B42,Startlist!B:F,5,FALSE)</f>
        <v>EST</v>
      </c>
      <c r="F42" s="114" t="str">
        <f>VLOOKUP(B42,Startlist!B:H,7,FALSE)</f>
        <v>GAZ 51</v>
      </c>
      <c r="G42" s="114" t="str">
        <f>VLOOKUP(B42,Startlist!B:H,6,FALSE)</f>
        <v>JUURU TEHNIKAKLUBI</v>
      </c>
      <c r="H42" s="116" t="str">
        <f>IF(VLOOKUP(B42,Results!B:M,12,FALSE)="","Retired",VLOOKUP(B42,Results!B:M,12,FALSE))</f>
        <v> 1:07.27,7</v>
      </c>
      <c r="I42" s="219"/>
    </row>
    <row r="43" spans="1:9" ht="15" customHeight="1">
      <c r="A43" s="112">
        <f t="shared" si="0"/>
        <v>36</v>
      </c>
      <c r="B43" s="174">
        <v>89</v>
      </c>
      <c r="C43" s="113" t="str">
        <f>IF(VLOOKUP($B43,'Champ Classes'!$A:$E,2,FALSE)="","",VLOOKUP($B43,'Champ Classes'!$A:$E,2,FALSE))</f>
        <v>EMV 8</v>
      </c>
      <c r="D43" s="114" t="str">
        <f>CONCATENATE(VLOOKUP(B43,Startlist!B:H,3,FALSE)," / ",VLOOKUP(B43,Startlist!B:H,4,FALSE))</f>
        <v>Veiko Liukanen / Toivo Liukanen</v>
      </c>
      <c r="E43" s="115" t="str">
        <f>VLOOKUP(B43,Startlist!B:F,5,FALSE)</f>
        <v>EST</v>
      </c>
      <c r="F43" s="114" t="str">
        <f>VLOOKUP(B43,Startlist!B:H,7,FALSE)</f>
        <v>GAZ 51</v>
      </c>
      <c r="G43" s="114" t="str">
        <f>VLOOKUP(B43,Startlist!B:H,6,FALSE)</f>
        <v>MÄRJAMAA RALLY TEAM</v>
      </c>
      <c r="H43" s="116" t="str">
        <f>IF(VLOOKUP(B43,Results!B:M,12,FALSE)="","Retired",VLOOKUP(B43,Results!B:M,12,FALSE))</f>
        <v> 1:07.58,7</v>
      </c>
      <c r="I43" s="219"/>
    </row>
    <row r="44" spans="1:9" ht="15" customHeight="1">
      <c r="A44" s="112">
        <f t="shared" si="0"/>
        <v>37</v>
      </c>
      <c r="B44" s="174">
        <v>90</v>
      </c>
      <c r="C44" s="113" t="str">
        <f>IF(VLOOKUP($B44,'Champ Classes'!$A:$E,2,FALSE)="","",VLOOKUP($B44,'Champ Classes'!$A:$E,2,FALSE))</f>
        <v>EMV 8</v>
      </c>
      <c r="D44" s="114" t="str">
        <f>CONCATENATE(VLOOKUP(B44,Startlist!B:H,3,FALSE)," / ",VLOOKUP(B44,Startlist!B:H,4,FALSE))</f>
        <v>Martin Leemets / Rivo Hell</v>
      </c>
      <c r="E44" s="115" t="str">
        <f>VLOOKUP(B44,Startlist!B:F,5,FALSE)</f>
        <v>EST</v>
      </c>
      <c r="F44" s="114" t="str">
        <f>VLOOKUP(B44,Startlist!B:H,7,FALSE)</f>
        <v>GAZ 51</v>
      </c>
      <c r="G44" s="114" t="str">
        <f>VLOOKUP(B44,Startlist!B:H,6,FALSE)</f>
        <v>GAZ RALLIKLUBI</v>
      </c>
      <c r="H44" s="116" t="str">
        <f>IF(VLOOKUP(B44,Results!B:M,12,FALSE)="","Retired",VLOOKUP(B44,Results!B:M,12,FALSE))</f>
        <v> 1:09.58,4</v>
      </c>
      <c r="I44" s="219"/>
    </row>
    <row r="45" spans="1:9" ht="15" customHeight="1">
      <c r="A45" s="112">
        <f t="shared" si="0"/>
        <v>38</v>
      </c>
      <c r="B45" s="174">
        <v>93</v>
      </c>
      <c r="C45" s="113" t="str">
        <f>IF(VLOOKUP($B45,'Champ Classes'!$A:$E,2,FALSE)="","",VLOOKUP($B45,'Champ Classes'!$A:$E,2,FALSE))</f>
        <v>EMV 8</v>
      </c>
      <c r="D45" s="114" t="str">
        <f>CONCATENATE(VLOOKUP(B45,Startlist!B:H,3,FALSE)," / ",VLOOKUP(B45,Startlist!B:H,4,FALSE))</f>
        <v>Illimar Hirsnik / Allan Birjukov</v>
      </c>
      <c r="E45" s="115" t="str">
        <f>VLOOKUP(B45,Startlist!B:F,5,FALSE)</f>
        <v>EST</v>
      </c>
      <c r="F45" s="114" t="str">
        <f>VLOOKUP(B45,Startlist!B:H,7,FALSE)</f>
        <v>GAZ 51</v>
      </c>
      <c r="G45" s="114" t="str">
        <f>VLOOKUP(B45,Startlist!B:H,6,FALSE)</f>
        <v>A1M MOTORSPORT</v>
      </c>
      <c r="H45" s="116" t="str">
        <f>IF(VLOOKUP(B45,Results!B:M,12,FALSE)="","Retired",VLOOKUP(B45,Results!B:M,12,FALSE))</f>
        <v> 1:10.12,3</v>
      </c>
      <c r="I45" s="219"/>
    </row>
    <row r="46" spans="1:9" ht="15" customHeight="1">
      <c r="A46" s="112">
        <f t="shared" si="0"/>
        <v>39</v>
      </c>
      <c r="B46" s="174">
        <v>91</v>
      </c>
      <c r="C46" s="113" t="str">
        <f>IF(VLOOKUP($B46,'Champ Classes'!$A:$E,2,FALSE)="","",VLOOKUP($B46,'Champ Classes'!$A:$E,2,FALSE))</f>
        <v>EMV 8</v>
      </c>
      <c r="D46" s="114" t="str">
        <f>CONCATENATE(VLOOKUP(B46,Startlist!B:H,3,FALSE)," / ",VLOOKUP(B46,Startlist!B:H,4,FALSE))</f>
        <v>Ats Nōlvak / Mairo Ojaviir</v>
      </c>
      <c r="E46" s="115" t="str">
        <f>VLOOKUP(B46,Startlist!B:F,5,FALSE)</f>
        <v>EST</v>
      </c>
      <c r="F46" s="114" t="str">
        <f>VLOOKUP(B46,Startlist!B:H,7,FALSE)</f>
        <v>GAZ 53</v>
      </c>
      <c r="G46" s="114" t="str">
        <f>VLOOKUP(B46,Startlist!B:H,6,FALSE)</f>
        <v>MÄRJAMAA RALLY TEAM</v>
      </c>
      <c r="H46" s="116" t="str">
        <f>IF(VLOOKUP(B46,Results!B:M,12,FALSE)="","Retired",VLOOKUP(B46,Results!B:M,12,FALSE))</f>
        <v> 1:11.51,8</v>
      </c>
      <c r="I46" s="219"/>
    </row>
    <row r="47" spans="1:9" ht="15" customHeight="1">
      <c r="A47" s="112">
        <f t="shared" si="0"/>
        <v>40</v>
      </c>
      <c r="B47" s="174">
        <v>84</v>
      </c>
      <c r="C47" s="113" t="str">
        <f>IF(VLOOKUP($B47,'Champ Classes'!$A:$E,2,FALSE)="","",VLOOKUP($B47,'Champ Classes'!$A:$E,2,FALSE))</f>
        <v>EMV 6</v>
      </c>
      <c r="D47" s="114" t="str">
        <f>CONCATENATE(VLOOKUP(B47,Startlist!B:H,3,FALSE)," / ",VLOOKUP(B47,Startlist!B:H,4,FALSE))</f>
        <v>Kati Nōuakas / Argo Kästik</v>
      </c>
      <c r="E47" s="115" t="str">
        <f>VLOOKUP(B47,Startlist!B:F,5,FALSE)</f>
        <v>EST</v>
      </c>
      <c r="F47" s="114" t="str">
        <f>VLOOKUP(B47,Startlist!B:H,7,FALSE)</f>
        <v>Honda Civic Type-R</v>
      </c>
      <c r="G47" s="114" t="str">
        <f>VLOOKUP(B47,Startlist!B:H,6,FALSE)</f>
        <v>BTR RACING</v>
      </c>
      <c r="H47" s="116" t="str">
        <f>IF(VLOOKUP(B47,Results!B:M,12,FALSE)="","Retired",VLOOKUP(B47,Results!B:M,12,FALSE))</f>
        <v> 1:12.07,3</v>
      </c>
      <c r="I47" s="219"/>
    </row>
    <row r="48" spans="1:9" ht="15" customHeight="1">
      <c r="A48" s="112">
        <f t="shared" si="0"/>
        <v>41</v>
      </c>
      <c r="B48" s="174">
        <v>95</v>
      </c>
      <c r="C48" s="113" t="str">
        <f>IF(VLOOKUP($B48,'Champ Classes'!$A:$E,2,FALSE)="","",VLOOKUP($B48,'Champ Classes'!$A:$E,2,FALSE))</f>
        <v>EMV 8</v>
      </c>
      <c r="D48" s="114" t="str">
        <f>CONCATENATE(VLOOKUP(B48,Startlist!B:H,3,FALSE)," / ",VLOOKUP(B48,Startlist!B:H,4,FALSE))</f>
        <v>Alo Pōder / Tarmo Heidemann</v>
      </c>
      <c r="E48" s="115" t="str">
        <f>VLOOKUP(B48,Startlist!B:F,5,FALSE)</f>
        <v>EST</v>
      </c>
      <c r="F48" s="114" t="str">
        <f>VLOOKUP(B48,Startlist!B:H,7,FALSE)</f>
        <v>GAZ 51</v>
      </c>
      <c r="G48" s="114" t="str">
        <f>VLOOKUP(B48,Startlist!B:H,6,FALSE)</f>
        <v>VÄNDRA TSK</v>
      </c>
      <c r="H48" s="116" t="str">
        <f>IF(VLOOKUP(B48,Results!B:M,12,FALSE)="","Retired",VLOOKUP(B48,Results!B:M,12,FALSE))</f>
        <v> 1:12.09,1</v>
      </c>
      <c r="I48" s="219"/>
    </row>
    <row r="49" spans="1:9" ht="15" customHeight="1">
      <c r="A49" s="112">
        <f t="shared" si="0"/>
        <v>42</v>
      </c>
      <c r="B49" s="174">
        <v>48</v>
      </c>
      <c r="C49" s="113" t="str">
        <f>IF(VLOOKUP($B49,'Champ Classes'!$A:$E,2,FALSE)="","",VLOOKUP($B49,'Champ Classes'!$A:$E,2,FALSE))</f>
        <v>EMV 4</v>
      </c>
      <c r="D49" s="114" t="str">
        <f>CONCATENATE(VLOOKUP(B49,Startlist!B:H,3,FALSE)," / ",VLOOKUP(B49,Startlist!B:H,4,FALSE))</f>
        <v>Mirko Usin / Janek Tamm</v>
      </c>
      <c r="E49" s="115" t="str">
        <f>VLOOKUP(B49,Startlist!B:F,5,FALSE)</f>
        <v>EST</v>
      </c>
      <c r="F49" s="114" t="str">
        <f>VLOOKUP(B49,Startlist!B:H,7,FALSE)</f>
        <v>Mitsubishi Lancer Evo 10</v>
      </c>
      <c r="G49" s="114" t="str">
        <f>VLOOKUP(B49,Startlist!B:H,6,FALSE)</f>
        <v>ALM MOTORSPORT</v>
      </c>
      <c r="H49" s="116" t="str">
        <f>IF(VLOOKUP(B49,Results!B:M,12,FALSE)="","Retired",VLOOKUP(B49,Results!B:M,12,FALSE))</f>
        <v> 1:12.11,3</v>
      </c>
      <c r="I49" s="219"/>
    </row>
    <row r="50" spans="1:9" ht="15" customHeight="1">
      <c r="A50" s="112">
        <f t="shared" si="0"/>
        <v>43</v>
      </c>
      <c r="B50" s="174">
        <v>94</v>
      </c>
      <c r="C50" s="113" t="str">
        <f>IF(VLOOKUP($B50,'Champ Classes'!$A:$E,2,FALSE)="","",VLOOKUP($B50,'Champ Classes'!$A:$E,2,FALSE))</f>
        <v>EMV 8</v>
      </c>
      <c r="D50" s="114" t="str">
        <f>CONCATENATE(VLOOKUP(B50,Startlist!B:H,3,FALSE)," / ",VLOOKUP(B50,Startlist!B:H,4,FALSE))</f>
        <v>Janno Nuiamäe / Gabriel Kerk</v>
      </c>
      <c r="E50" s="115" t="str">
        <f>VLOOKUP(B50,Startlist!B:F,5,FALSE)</f>
        <v>EST</v>
      </c>
      <c r="F50" s="114" t="str">
        <f>VLOOKUP(B50,Startlist!B:H,7,FALSE)</f>
        <v>GAZ 51 WRC</v>
      </c>
      <c r="G50" s="114" t="str">
        <f>VLOOKUP(B50,Startlist!B:H,6,FALSE)</f>
        <v>GAZ RALLIKLUBI</v>
      </c>
      <c r="H50" s="116" t="str">
        <f>IF(VLOOKUP(B50,Results!B:M,12,FALSE)="","Retired",VLOOKUP(B50,Results!B:M,12,FALSE))</f>
        <v> 1:13.56,5</v>
      </c>
      <c r="I50" s="219"/>
    </row>
    <row r="51" spans="1:9" ht="15" customHeight="1">
      <c r="A51" s="112">
        <f t="shared" si="0"/>
        <v>44</v>
      </c>
      <c r="B51" s="174">
        <v>79</v>
      </c>
      <c r="C51" s="113" t="str">
        <f>IF(VLOOKUP($B51,'Champ Classes'!$A:$E,2,FALSE)="","",VLOOKUP($B51,'Champ Classes'!$A:$E,2,FALSE))</f>
        <v>EMV 6</v>
      </c>
      <c r="D51" s="114" t="str">
        <f>CONCATENATE(VLOOKUP(B51,Startlist!B:H,3,FALSE)," / ",VLOOKUP(B51,Startlist!B:H,4,FALSE))</f>
        <v>Erkki Jürgenson / Ain Maat</v>
      </c>
      <c r="E51" s="115" t="str">
        <f>VLOOKUP(B51,Startlist!B:F,5,FALSE)</f>
        <v>EST</v>
      </c>
      <c r="F51" s="114" t="str">
        <f>VLOOKUP(B51,Startlist!B:H,7,FALSE)</f>
        <v>BMW 318IS</v>
      </c>
      <c r="G51" s="114" t="str">
        <f>VLOOKUP(B51,Startlist!B:H,6,FALSE)</f>
        <v>MS RACING</v>
      </c>
      <c r="H51" s="116" t="str">
        <f>IF(VLOOKUP(B51,Results!B:M,12,FALSE)="","Retired",VLOOKUP(B51,Results!B:M,12,FALSE))</f>
        <v> 1:14.39,4</v>
      </c>
      <c r="I51" s="219"/>
    </row>
    <row r="52" spans="1:9" ht="15" customHeight="1">
      <c r="A52" s="112">
        <f t="shared" si="0"/>
        <v>45</v>
      </c>
      <c r="B52" s="174">
        <v>98</v>
      </c>
      <c r="C52" s="113" t="str">
        <f>IF(VLOOKUP($B52,'Champ Classes'!$A:$E,2,FALSE)="","",VLOOKUP($B52,'Champ Classes'!$A:$E,2,FALSE))</f>
        <v>EMV 8</v>
      </c>
      <c r="D52" s="114" t="str">
        <f>CONCATENATE(VLOOKUP(B52,Startlist!B:H,3,FALSE)," / ",VLOOKUP(B52,Startlist!B:H,4,FALSE))</f>
        <v>Neimo Nurmet / Indrek Sepp</v>
      </c>
      <c r="E52" s="115" t="str">
        <f>VLOOKUP(B52,Startlist!B:F,5,FALSE)</f>
        <v>EST</v>
      </c>
      <c r="F52" s="114" t="str">
        <f>VLOOKUP(B52,Startlist!B:H,7,FALSE)</f>
        <v>GAZ 51A</v>
      </c>
      <c r="G52" s="114" t="str">
        <f>VLOOKUP(B52,Startlist!B:H,6,FALSE)</f>
        <v>MÄRJAMAA RALLY TEAM</v>
      </c>
      <c r="H52" s="116" t="str">
        <f>IF(VLOOKUP(B52,Results!B:M,12,FALSE)="","Retired",VLOOKUP(B52,Results!B:M,12,FALSE))</f>
        <v> 1:15.18,9</v>
      </c>
      <c r="I52" s="219"/>
    </row>
    <row r="53" spans="1:9" ht="15" customHeight="1">
      <c r="A53" s="112">
        <f t="shared" si="0"/>
        <v>46</v>
      </c>
      <c r="B53" s="174">
        <v>97</v>
      </c>
      <c r="C53" s="113" t="str">
        <f>IF(VLOOKUP($B53,'Champ Classes'!$A:$E,2,FALSE)="","",VLOOKUP($B53,'Champ Classes'!$A:$E,2,FALSE))</f>
        <v>EMV 8</v>
      </c>
      <c r="D53" s="114" t="str">
        <f>CONCATENATE(VLOOKUP(B53,Startlist!B:H,3,FALSE)," / ",VLOOKUP(B53,Startlist!B:H,4,FALSE))</f>
        <v>Peeter Tammoja / Janno Tapo</v>
      </c>
      <c r="E53" s="115" t="str">
        <f>VLOOKUP(B53,Startlist!B:F,5,FALSE)</f>
        <v>EST</v>
      </c>
      <c r="F53" s="114" t="str">
        <f>VLOOKUP(B53,Startlist!B:H,7,FALSE)</f>
        <v>GAZ 53</v>
      </c>
      <c r="G53" s="114" t="str">
        <f>VLOOKUP(B53,Startlist!B:H,6,FALSE)</f>
        <v>JUURU TEHNIKAKLUBI</v>
      </c>
      <c r="H53" s="116" t="str">
        <f>IF(VLOOKUP(B53,Results!B:M,12,FALSE)="","Retired",VLOOKUP(B53,Results!B:M,12,FALSE))</f>
        <v> 1:21.48,8</v>
      </c>
      <c r="I53" s="219"/>
    </row>
    <row r="54" spans="1:9" ht="15" customHeight="1">
      <c r="A54" s="112">
        <f t="shared" si="0"/>
        <v>47</v>
      </c>
      <c r="B54" s="174">
        <v>85</v>
      </c>
      <c r="C54" s="113" t="str">
        <f>IF(VLOOKUP($B54,'Champ Classes'!$A:$E,2,FALSE)="","",VLOOKUP($B54,'Champ Classes'!$A:$E,2,FALSE))</f>
        <v>EMV 8</v>
      </c>
      <c r="D54" s="114" t="str">
        <f>CONCATENATE(VLOOKUP(B54,Startlist!B:H,3,FALSE)," / ",VLOOKUP(B54,Startlist!B:H,4,FALSE))</f>
        <v>Taavi Niinemets / Esko Allika</v>
      </c>
      <c r="E54" s="115" t="str">
        <f>VLOOKUP(B54,Startlist!B:F,5,FALSE)</f>
        <v>EST</v>
      </c>
      <c r="F54" s="114" t="str">
        <f>VLOOKUP(B54,Startlist!B:H,7,FALSE)</f>
        <v>GAZ 51A</v>
      </c>
      <c r="G54" s="114" t="str">
        <f>VLOOKUP(B54,Startlist!B:H,6,FALSE)</f>
        <v>JUURU TEHNIKAKLUBI</v>
      </c>
      <c r="H54" s="116" t="str">
        <f>IF(VLOOKUP(B54,Results!B:M,12,FALSE)="","Retired",VLOOKUP(B54,Results!B:M,12,FALSE))</f>
        <v> 1:24.30,4</v>
      </c>
      <c r="I54" s="219"/>
    </row>
    <row r="55" spans="1:9" ht="15" customHeight="1">
      <c r="A55" s="112">
        <f t="shared" si="0"/>
        <v>48</v>
      </c>
      <c r="B55" s="174">
        <v>66</v>
      </c>
      <c r="C55" s="113" t="str">
        <f>IF(VLOOKUP($B55,'Champ Classes'!$A:$E,2,FALSE)="","",VLOOKUP($B55,'Champ Classes'!$A:$E,2,FALSE))</f>
        <v>EMV 6</v>
      </c>
      <c r="D55" s="114" t="str">
        <f>CONCATENATE(VLOOKUP(B55,Startlist!B:H,3,FALSE)," / ",VLOOKUP(B55,Startlist!B:H,4,FALSE))</f>
        <v>Kristjan Lepind / Mirko Kaunis</v>
      </c>
      <c r="E55" s="115" t="str">
        <f>VLOOKUP(B55,Startlist!B:F,5,FALSE)</f>
        <v>EST</v>
      </c>
      <c r="F55" s="114" t="str">
        <f>VLOOKUP(B55,Startlist!B:H,7,FALSE)</f>
        <v>Ford Focus</v>
      </c>
      <c r="G55" s="114" t="str">
        <f>VLOOKUP(B55,Startlist!B:H,6,FALSE)</f>
        <v>ALM MOTORSPORT</v>
      </c>
      <c r="H55" s="116" t="str">
        <f>IF(VLOOKUP(B55,Results!B:M,12,FALSE)="","Retired",VLOOKUP(B55,Results!B:M,12,FALSE))</f>
        <v> 1:32.28,7</v>
      </c>
      <c r="I55" s="219"/>
    </row>
    <row r="56" spans="1:9" ht="15" customHeight="1">
      <c r="A56" s="112"/>
      <c r="B56" s="174">
        <v>24</v>
      </c>
      <c r="C56" s="113" t="str">
        <f>IF(VLOOKUP($B56,'Champ Classes'!$A:$E,2,FALSE)="","",VLOOKUP($B56,'Champ Classes'!$A:$E,2,FALSE))</f>
        <v>EMV 4</v>
      </c>
      <c r="D56" s="114" t="str">
        <f>CONCATENATE(VLOOKUP(B56,Startlist!B:H,3,FALSE)," / ",VLOOKUP(B56,Startlist!B:H,4,FALSE))</f>
        <v>Aiko Aigro / Kermo Kärtmann</v>
      </c>
      <c r="E56" s="115" t="str">
        <f>VLOOKUP(B56,Startlist!B:F,5,FALSE)</f>
        <v>EST</v>
      </c>
      <c r="F56" s="114" t="str">
        <f>VLOOKUP(B56,Startlist!B:H,7,FALSE)</f>
        <v>Mitsubishi Lancer Evo 8</v>
      </c>
      <c r="G56" s="114" t="str">
        <f>VLOOKUP(B56,Startlist!B:H,6,FALSE)</f>
        <v>A1M MOTORSPORT</v>
      </c>
      <c r="H56" s="253" t="str">
        <f>IF(VLOOKUP(B56,Results!B:M,12,FALSE)="","Retired",VLOOKUP(B56,Results!B:M,12,FALSE))</f>
        <v>Retired</v>
      </c>
      <c r="I56" s="219"/>
    </row>
    <row r="57" spans="1:9" ht="15" customHeight="1">
      <c r="A57" s="112"/>
      <c r="B57" s="174">
        <v>36</v>
      </c>
      <c r="C57" s="113" t="str">
        <f>IF(VLOOKUP($B57,'Champ Classes'!$A:$E,2,FALSE)="","",VLOOKUP($B57,'Champ Classes'!$A:$E,2,FALSE))</f>
        <v>EMV 7</v>
      </c>
      <c r="D57" s="114" t="str">
        <f>CONCATENATE(VLOOKUP(B57,Startlist!B:H,3,FALSE)," / ",VLOOKUP(B57,Startlist!B:H,4,FALSE))</f>
        <v>Einar Laipaik / Priit Piir</v>
      </c>
      <c r="E57" s="115" t="str">
        <f>VLOOKUP(B57,Startlist!B:F,5,FALSE)</f>
        <v>EST</v>
      </c>
      <c r="F57" s="114" t="str">
        <f>VLOOKUP(B57,Startlist!B:H,7,FALSE)</f>
        <v>BMW M3</v>
      </c>
      <c r="G57" s="114" t="str">
        <f>VLOOKUP(B57,Startlist!B:H,6,FALSE)</f>
        <v>MS RACING</v>
      </c>
      <c r="H57" s="253" t="str">
        <f>IF(VLOOKUP(B57,Results!B:M,12,FALSE)="","Retired",VLOOKUP(B57,Results!B:M,12,FALSE))</f>
        <v>Retired</v>
      </c>
      <c r="I57" s="219"/>
    </row>
    <row r="58" spans="1:9" ht="15" customHeight="1">
      <c r="A58" s="112"/>
      <c r="B58" s="174">
        <v>37</v>
      </c>
      <c r="C58" s="113" t="str">
        <f>IF(VLOOKUP($B58,'Champ Classes'!$A:$E,2,FALSE)="","",VLOOKUP($B58,'Champ Classes'!$A:$E,2,FALSE))</f>
        <v>EMV 7</v>
      </c>
      <c r="D58" s="114" t="str">
        <f>CONCATENATE(VLOOKUP(B58,Startlist!B:H,3,FALSE)," / ",VLOOKUP(B58,Startlist!B:H,4,FALSE))</f>
        <v>Rene Uukareda / Jan Nōlvak</v>
      </c>
      <c r="E58" s="115" t="str">
        <f>VLOOKUP(B58,Startlist!B:F,5,FALSE)</f>
        <v>EST</v>
      </c>
      <c r="F58" s="114" t="str">
        <f>VLOOKUP(B58,Startlist!B:H,7,FALSE)</f>
        <v>BMW M3</v>
      </c>
      <c r="G58" s="114" t="str">
        <f>VLOOKUP(B58,Startlist!B:H,6,FALSE)</f>
        <v>MRF MOTORSPORT</v>
      </c>
      <c r="H58" s="253" t="str">
        <f>IF(VLOOKUP(B58,Results!B:M,12,FALSE)="","Retired",VLOOKUP(B58,Results!B:M,12,FALSE))</f>
        <v>Retired</v>
      </c>
      <c r="I58" s="219"/>
    </row>
    <row r="59" spans="1:9" ht="15" customHeight="1">
      <c r="A59" s="112"/>
      <c r="B59" s="174">
        <v>44</v>
      </c>
      <c r="C59" s="113" t="str">
        <f>IF(VLOOKUP($B59,'Champ Classes'!$A:$E,2,FALSE)="","",VLOOKUP($B59,'Champ Classes'!$A:$E,2,FALSE))</f>
        <v>EMV 7</v>
      </c>
      <c r="D59" s="114" t="str">
        <f>CONCATENATE(VLOOKUP(B59,Startlist!B:H,3,FALSE)," / ",VLOOKUP(B59,Startlist!B:H,4,FALSE))</f>
        <v>Lembit Soe / Kalle Ahu</v>
      </c>
      <c r="E59" s="115" t="str">
        <f>VLOOKUP(B59,Startlist!B:F,5,FALSE)</f>
        <v>EST</v>
      </c>
      <c r="F59" s="114" t="str">
        <f>VLOOKUP(B59,Startlist!B:H,7,FALSE)</f>
        <v>Toyota Starlet</v>
      </c>
      <c r="G59" s="114" t="str">
        <f>VLOOKUP(B59,Startlist!B:H,6,FALSE)</f>
        <v>SAR-TECH MOTORSPORT</v>
      </c>
      <c r="H59" s="253" t="str">
        <f>IF(VLOOKUP(B59,Results!B:M,12,FALSE)="","Retired",VLOOKUP(B59,Results!B:M,12,FALSE))</f>
        <v>Retired</v>
      </c>
      <c r="I59" s="219"/>
    </row>
    <row r="60" spans="1:9" ht="15" customHeight="1">
      <c r="A60" s="112"/>
      <c r="B60" s="174">
        <v>45</v>
      </c>
      <c r="C60" s="113" t="str">
        <f>IF(VLOOKUP($B60,'Champ Classes'!$A:$E,2,FALSE)="","",VLOOKUP($B60,'Champ Classes'!$A:$E,2,FALSE))</f>
        <v>EMV 6</v>
      </c>
      <c r="D60" s="114" t="str">
        <f>CONCATENATE(VLOOKUP(B60,Startlist!B:H,3,FALSE)," / ",VLOOKUP(B60,Startlist!B:H,4,FALSE))</f>
        <v>Harri Rodendau / Alari Kupri</v>
      </c>
      <c r="E60" s="115" t="str">
        <f>VLOOKUP(B60,Startlist!B:F,5,FALSE)</f>
        <v>EST</v>
      </c>
      <c r="F60" s="114" t="str">
        <f>VLOOKUP(B60,Startlist!B:H,7,FALSE)</f>
        <v>Ford Escort MK2</v>
      </c>
      <c r="G60" s="114" t="str">
        <f>VLOOKUP(B60,Startlist!B:H,6,FALSE)</f>
        <v>MS RACING</v>
      </c>
      <c r="H60" s="253" t="str">
        <f>IF(VLOOKUP(B60,Results!B:M,12,FALSE)="","Retired",VLOOKUP(B60,Results!B:M,12,FALSE))</f>
        <v>Retired</v>
      </c>
      <c r="I60" s="219"/>
    </row>
    <row r="61" spans="1:9" ht="15" customHeight="1">
      <c r="A61" s="112"/>
      <c r="B61" s="174">
        <v>47</v>
      </c>
      <c r="C61" s="113" t="str">
        <f>IF(VLOOKUP($B61,'Champ Classes'!$A:$E,2,FALSE)="","",VLOOKUP($B61,'Champ Classes'!$A:$E,2,FALSE))</f>
        <v>EMV 4</v>
      </c>
      <c r="D61" s="114" t="str">
        <f>CONCATENATE(VLOOKUP(B61,Startlist!B:H,3,FALSE)," / ",VLOOKUP(B61,Startlist!B:H,4,FALSE))</f>
        <v>Henri Franke / Arvo Liimann</v>
      </c>
      <c r="E61" s="115" t="str">
        <f>VLOOKUP(B61,Startlist!B:F,5,FALSE)</f>
        <v>EST</v>
      </c>
      <c r="F61" s="114" t="str">
        <f>VLOOKUP(B61,Startlist!B:H,7,FALSE)</f>
        <v>Subaru Impreza GT Turbo</v>
      </c>
      <c r="G61" s="114" t="str">
        <f>VLOOKUP(B61,Startlist!B:H,6,FALSE)</f>
        <v>CUEKS RACING</v>
      </c>
      <c r="H61" s="253" t="str">
        <f>IF(VLOOKUP(B61,Results!B:M,12,FALSE)="","Retired",VLOOKUP(B61,Results!B:M,12,FALSE))</f>
        <v>Retired</v>
      </c>
      <c r="I61" s="219"/>
    </row>
    <row r="62" spans="1:9" ht="15" customHeight="1">
      <c r="A62" s="112"/>
      <c r="B62" s="174">
        <v>51</v>
      </c>
      <c r="C62" s="113" t="str">
        <f>IF(VLOOKUP($B62,'Champ Classes'!$A:$E,2,FALSE)="","",VLOOKUP($B62,'Champ Classes'!$A:$E,2,FALSE))</f>
        <v>EMV 4</v>
      </c>
      <c r="D62" s="114" t="str">
        <f>CONCATENATE(VLOOKUP(B62,Startlist!B:H,3,FALSE)," / ",VLOOKUP(B62,Startlist!B:H,4,FALSE))</f>
        <v>Chrislin Sepp / Kristo Holtsmann</v>
      </c>
      <c r="E62" s="115" t="str">
        <f>VLOOKUP(B62,Startlist!B:F,5,FALSE)</f>
        <v>EST</v>
      </c>
      <c r="F62" s="114" t="str">
        <f>VLOOKUP(B62,Startlist!B:H,7,FALSE)</f>
        <v>Mitsubishi Lancer Evo 9</v>
      </c>
      <c r="G62" s="114" t="str">
        <f>VLOOKUP(B62,Startlist!B:H,6,FALSE)</f>
        <v>MURAKAS RACING</v>
      </c>
      <c r="H62" s="253" t="str">
        <f>IF(VLOOKUP(B62,Results!B:M,12,FALSE)="","Retired",VLOOKUP(B62,Results!B:M,12,FALSE))</f>
        <v>Retired</v>
      </c>
      <c r="I62" s="219"/>
    </row>
    <row r="63" spans="1:9" ht="15" customHeight="1">
      <c r="A63" s="112"/>
      <c r="B63" s="174">
        <v>53</v>
      </c>
      <c r="C63" s="113" t="str">
        <f>IF(VLOOKUP($B63,'Champ Classes'!$A:$E,2,FALSE)="","",VLOOKUP($B63,'Champ Classes'!$A:$E,2,FALSE))</f>
        <v>EMV 4</v>
      </c>
      <c r="D63" s="114" t="str">
        <f>CONCATENATE(VLOOKUP(B63,Startlist!B:H,3,FALSE)," / ",VLOOKUP(B63,Startlist!B:H,4,FALSE))</f>
        <v>Vallo Nuuter / Eero Kikerpill</v>
      </c>
      <c r="E63" s="115" t="str">
        <f>VLOOKUP(B63,Startlist!B:F,5,FALSE)</f>
        <v>EST</v>
      </c>
      <c r="F63" s="114" t="str">
        <f>VLOOKUP(B63,Startlist!B:H,7,FALSE)</f>
        <v>Subaru Impreza</v>
      </c>
      <c r="G63" s="114" t="str">
        <f>VLOOKUP(B63,Startlist!B:H,6,FALSE)</f>
        <v>MS RACING</v>
      </c>
      <c r="H63" s="253" t="str">
        <f>IF(VLOOKUP(B63,Results!B:M,12,FALSE)="","Retired",VLOOKUP(B63,Results!B:M,12,FALSE))</f>
        <v>Retired</v>
      </c>
      <c r="I63" s="219"/>
    </row>
    <row r="64" spans="1:9" ht="15" customHeight="1">
      <c r="A64" s="112"/>
      <c r="B64" s="174">
        <v>56</v>
      </c>
      <c r="C64" s="113" t="str">
        <f>IF(VLOOKUP($B64,'Champ Classes'!$A:$E,2,FALSE)="","",VLOOKUP($B64,'Champ Classes'!$A:$E,2,FALSE))</f>
        <v>EMV 5</v>
      </c>
      <c r="D64" s="114" t="str">
        <f>CONCATENATE(VLOOKUP(B64,Startlist!B:H,3,FALSE)," / ",VLOOKUP(B64,Startlist!B:H,4,FALSE))</f>
        <v>Kristo Laadre / Andres Lichtfeldt</v>
      </c>
      <c r="E64" s="115" t="str">
        <f>VLOOKUP(B64,Startlist!B:F,5,FALSE)</f>
        <v>EST</v>
      </c>
      <c r="F64" s="114" t="str">
        <f>VLOOKUP(B64,Startlist!B:H,7,FALSE)</f>
        <v>Toyota Starlet</v>
      </c>
      <c r="G64" s="114" t="str">
        <f>VLOOKUP(B64,Startlist!B:H,6,FALSE)</f>
        <v>THULE MOTORSPORT</v>
      </c>
      <c r="H64" s="253" t="str">
        <f>IF(VLOOKUP(B64,Results!B:M,12,FALSE)="","Retired",VLOOKUP(B64,Results!B:M,12,FALSE))</f>
        <v>Retired</v>
      </c>
      <c r="I64" s="219"/>
    </row>
    <row r="65" spans="1:9" ht="15" customHeight="1">
      <c r="A65" s="112"/>
      <c r="B65" s="174">
        <v>58</v>
      </c>
      <c r="C65" s="113" t="str">
        <f>IF(VLOOKUP($B65,'Champ Classes'!$A:$E,2,FALSE)="","",VLOOKUP($B65,'Champ Classes'!$A:$E,2,FALSE))</f>
        <v>EMV 6</v>
      </c>
      <c r="D65" s="114" t="str">
        <f>CONCATENATE(VLOOKUP(B65,Startlist!B:H,3,FALSE)," / ",VLOOKUP(B65,Startlist!B:H,4,FALSE))</f>
        <v>Mart Kask / Karl Koosa</v>
      </c>
      <c r="E65" s="115" t="str">
        <f>VLOOKUP(B65,Startlist!B:F,5,FALSE)</f>
        <v>EST</v>
      </c>
      <c r="F65" s="114" t="str">
        <f>VLOOKUP(B65,Startlist!B:H,7,FALSE)</f>
        <v>BMW 318IS</v>
      </c>
      <c r="G65" s="114" t="str">
        <f>VLOOKUP(B65,Startlist!B:H,6,FALSE)</f>
        <v>MURAKAS RACING</v>
      </c>
      <c r="H65" s="253" t="str">
        <f>IF(VLOOKUP(B65,Results!B:M,12,FALSE)="","Retired",VLOOKUP(B65,Results!B:M,12,FALSE))</f>
        <v>Retired</v>
      </c>
      <c r="I65" s="219"/>
    </row>
    <row r="66" spans="1:9" ht="15" customHeight="1">
      <c r="A66" s="112"/>
      <c r="B66" s="174">
        <v>60</v>
      </c>
      <c r="C66" s="113" t="str">
        <f>IF(VLOOKUP($B66,'Champ Classes'!$A:$E,2,FALSE)="","",VLOOKUP($B66,'Champ Classes'!$A:$E,2,FALSE))</f>
        <v>EMV 5</v>
      </c>
      <c r="D66" s="114" t="str">
        <f>CONCATENATE(VLOOKUP(B66,Startlist!B:H,3,FALSE)," / ",VLOOKUP(B66,Startlist!B:H,4,FALSE))</f>
        <v>Gert-Kaupo Kähr / Jan Pantalon</v>
      </c>
      <c r="E66" s="115" t="str">
        <f>VLOOKUP(B66,Startlist!B:F,5,FALSE)</f>
        <v>EST</v>
      </c>
      <c r="F66" s="114" t="str">
        <f>VLOOKUP(B66,Startlist!B:H,7,FALSE)</f>
        <v>Honda Civic</v>
      </c>
      <c r="G66" s="114" t="str">
        <f>VLOOKUP(B66,Startlist!B:H,6,FALSE)</f>
        <v>CUEKS RACING</v>
      </c>
      <c r="H66" s="253" t="str">
        <f>IF(VLOOKUP(B66,Results!B:M,12,FALSE)="","Retired",VLOOKUP(B66,Results!B:M,12,FALSE))</f>
        <v>Retired</v>
      </c>
      <c r="I66" s="219"/>
    </row>
    <row r="67" spans="1:9" ht="15" customHeight="1">
      <c r="A67" s="112"/>
      <c r="B67" s="174">
        <v>63</v>
      </c>
      <c r="C67" s="113" t="str">
        <f>IF(VLOOKUP($B67,'Champ Classes'!$A:$E,2,FALSE)="","",VLOOKUP($B67,'Champ Classes'!$A:$E,2,FALSE))</f>
        <v>EMV 7</v>
      </c>
      <c r="D67" s="114" t="str">
        <f>CONCATENATE(VLOOKUP(B67,Startlist!B:H,3,FALSE)," / ",VLOOKUP(B67,Startlist!B:H,4,FALSE))</f>
        <v>Kristen Volkov / Erki Eksin</v>
      </c>
      <c r="E67" s="115" t="str">
        <f>VLOOKUP(B67,Startlist!B:F,5,FALSE)</f>
        <v>EST</v>
      </c>
      <c r="F67" s="114" t="str">
        <f>VLOOKUP(B67,Startlist!B:H,7,FALSE)</f>
        <v>BMW 316I</v>
      </c>
      <c r="G67" s="114" t="str">
        <f>VLOOKUP(B67,Startlist!B:H,6,FALSE)</f>
        <v>G.M.RACING</v>
      </c>
      <c r="H67" s="253" t="str">
        <f>IF(VLOOKUP(B67,Results!B:M,12,FALSE)="","Retired",VLOOKUP(B67,Results!B:M,12,FALSE))</f>
        <v>Retired</v>
      </c>
      <c r="I67" s="219"/>
    </row>
    <row r="68" spans="1:9" ht="15" customHeight="1">
      <c r="A68" s="112"/>
      <c r="B68" s="174">
        <v>67</v>
      </c>
      <c r="C68" s="113" t="str">
        <f>IF(VLOOKUP($B68,'Champ Classes'!$A:$E,2,FALSE)="","",VLOOKUP($B68,'Champ Classes'!$A:$E,2,FALSE))</f>
        <v>EMV 6</v>
      </c>
      <c r="D68" s="114" t="str">
        <f>CONCATENATE(VLOOKUP(B68,Startlist!B:H,3,FALSE)," / ",VLOOKUP(B68,Startlist!B:H,4,FALSE))</f>
        <v>Joonas Palmisto / Marko Randma</v>
      </c>
      <c r="E68" s="115" t="str">
        <f>VLOOKUP(B68,Startlist!B:F,5,FALSE)</f>
        <v>EST</v>
      </c>
      <c r="F68" s="114" t="str">
        <f>VLOOKUP(B68,Startlist!B:H,7,FALSE)</f>
        <v>VW Golf 2</v>
      </c>
      <c r="G68" s="114" t="str">
        <f>VLOOKUP(B68,Startlist!B:H,6,FALSE)</f>
        <v>TIKKRI MOTORSPORT</v>
      </c>
      <c r="H68" s="253" t="str">
        <f>IF(VLOOKUP(B68,Results!B:M,12,FALSE)="","Retired",VLOOKUP(B68,Results!B:M,12,FALSE))</f>
        <v>Retired</v>
      </c>
      <c r="I68" s="219"/>
    </row>
    <row r="69" spans="1:9" ht="15" customHeight="1">
      <c r="A69" s="112"/>
      <c r="B69" s="174">
        <v>72</v>
      </c>
      <c r="C69" s="113" t="str">
        <f>IF(VLOOKUP($B69,'Champ Classes'!$A:$E,2,FALSE)="","",VLOOKUP($B69,'Champ Classes'!$A:$E,2,FALSE))</f>
        <v>EMV 6</v>
      </c>
      <c r="D69" s="114" t="str">
        <f>CONCATENATE(VLOOKUP(B69,Startlist!B:H,3,FALSE)," / ",VLOOKUP(B69,Startlist!B:H,4,FALSE))</f>
        <v>Tauri Vask / Tanel Vask</v>
      </c>
      <c r="E69" s="115" t="str">
        <f>VLOOKUP(B69,Startlist!B:F,5,FALSE)</f>
        <v>EST</v>
      </c>
      <c r="F69" s="114" t="str">
        <f>VLOOKUP(B69,Startlist!B:H,7,FALSE)</f>
        <v>VW Golf</v>
      </c>
      <c r="G69" s="114" t="str">
        <f>VLOOKUP(B69,Startlist!B:H,6,FALSE)</f>
        <v>MS RACING</v>
      </c>
      <c r="H69" s="253" t="str">
        <f>IF(VLOOKUP(B69,Results!B:M,12,FALSE)="","Retired",VLOOKUP(B69,Results!B:M,12,FALSE))</f>
        <v>Retired</v>
      </c>
      <c r="I69" s="219"/>
    </row>
    <row r="70" spans="1:9" ht="15" customHeight="1">
      <c r="A70" s="112"/>
      <c r="B70" s="174">
        <v>76</v>
      </c>
      <c r="C70" s="113" t="str">
        <f>IF(VLOOKUP($B70,'Champ Classes'!$A:$E,2,FALSE)="","",VLOOKUP($B70,'Champ Classes'!$A:$E,2,FALSE))</f>
        <v>EMV 7</v>
      </c>
      <c r="D70" s="114" t="str">
        <f>CONCATENATE(VLOOKUP(B70,Startlist!B:H,3,FALSE)," / ",VLOOKUP(B70,Startlist!B:H,4,FALSE))</f>
        <v>Frederik Annus / Mihkel Reinkubjas</v>
      </c>
      <c r="E70" s="115" t="str">
        <f>VLOOKUP(B70,Startlist!B:F,5,FALSE)</f>
        <v>EST</v>
      </c>
      <c r="F70" s="114" t="str">
        <f>VLOOKUP(B70,Startlist!B:H,7,FALSE)</f>
        <v>BMW 328</v>
      </c>
      <c r="G70" s="114" t="str">
        <f>VLOOKUP(B70,Startlist!B:H,6,FALSE)</f>
        <v>KAUR MOTORSPORT</v>
      </c>
      <c r="H70" s="253" t="str">
        <f>IF(VLOOKUP(B70,Results!B:M,12,FALSE)="","Retired",VLOOKUP(B70,Results!B:M,12,FALSE))</f>
        <v>Retired</v>
      </c>
      <c r="I70" s="219"/>
    </row>
    <row r="71" spans="1:9" ht="15" customHeight="1">
      <c r="A71" s="112"/>
      <c r="B71" s="174">
        <v>77</v>
      </c>
      <c r="C71" s="113" t="str">
        <f>IF(VLOOKUP($B71,'Champ Classes'!$A:$E,2,FALSE)="","",VLOOKUP($B71,'Champ Classes'!$A:$E,2,FALSE))</f>
        <v>EMV 4</v>
      </c>
      <c r="D71" s="114" t="str">
        <f>CONCATENATE(VLOOKUP(B71,Startlist!B:H,3,FALSE)," / ",VLOOKUP(B71,Startlist!B:H,4,FALSE))</f>
        <v>Renee Laan / Marko Meesak</v>
      </c>
      <c r="E71" s="115" t="str">
        <f>VLOOKUP(B71,Startlist!B:F,5,FALSE)</f>
        <v>EST</v>
      </c>
      <c r="F71" s="114" t="str">
        <f>VLOOKUP(B71,Startlist!B:H,7,FALSE)</f>
        <v>Subaru Impreza</v>
      </c>
      <c r="G71" s="114" t="str">
        <f>VLOOKUP(B71,Startlist!B:H,6,FALSE)</f>
        <v>CUEKS RACING</v>
      </c>
      <c r="H71" s="253" t="str">
        <f>IF(VLOOKUP(B71,Results!B:M,12,FALSE)="","Retired",VLOOKUP(B71,Results!B:M,12,FALSE))</f>
        <v>Retired</v>
      </c>
      <c r="I71" s="219"/>
    </row>
    <row r="72" spans="1:9" ht="15" customHeight="1">
      <c r="A72" s="112"/>
      <c r="B72" s="174">
        <v>80</v>
      </c>
      <c r="C72" s="113" t="str">
        <f>IF(VLOOKUP($B72,'Champ Classes'!$A:$E,2,FALSE)="","",VLOOKUP($B72,'Champ Classes'!$A:$E,2,FALSE))</f>
        <v>EMV 7</v>
      </c>
      <c r="D72" s="114" t="str">
        <f>CONCATENATE(VLOOKUP(B72,Startlist!B:H,3,FALSE)," / ",VLOOKUP(B72,Startlist!B:H,4,FALSE))</f>
        <v>Ott Kuurberg / Saimon Köst</v>
      </c>
      <c r="E72" s="115" t="str">
        <f>VLOOKUP(B72,Startlist!B:F,5,FALSE)</f>
        <v>EST</v>
      </c>
      <c r="F72" s="114" t="str">
        <f>VLOOKUP(B72,Startlist!B:H,7,FALSE)</f>
        <v>BMW 325</v>
      </c>
      <c r="G72" s="114" t="str">
        <f>VLOOKUP(B72,Startlist!B:H,6,FALSE)</f>
        <v>BTR RACING</v>
      </c>
      <c r="H72" s="253" t="str">
        <f>IF(VLOOKUP(B72,Results!B:M,12,FALSE)="","Retired",VLOOKUP(B72,Results!B:M,12,FALSE))</f>
        <v>Retired</v>
      </c>
      <c r="I72" s="219"/>
    </row>
    <row r="73" spans="1:9" ht="15" customHeight="1">
      <c r="A73" s="112"/>
      <c r="B73" s="174">
        <v>81</v>
      </c>
      <c r="C73" s="113" t="str">
        <f>IF(VLOOKUP($B73,'Champ Classes'!$A:$E,2,FALSE)="","",VLOOKUP($B73,'Champ Classes'!$A:$E,2,FALSE))</f>
        <v>EMV 7</v>
      </c>
      <c r="D73" s="114" t="str">
        <f>CONCATENATE(VLOOKUP(B73,Startlist!B:H,3,FALSE)," / ",VLOOKUP(B73,Startlist!B:H,4,FALSE))</f>
        <v>Marek Tammoja / Markus Tammoja</v>
      </c>
      <c r="E73" s="115" t="str">
        <f>VLOOKUP(B73,Startlist!B:F,5,FALSE)</f>
        <v>EST</v>
      </c>
      <c r="F73" s="114" t="str">
        <f>VLOOKUP(B73,Startlist!B:H,7,FALSE)</f>
        <v>BMW 316I</v>
      </c>
      <c r="G73" s="114" t="str">
        <f>VLOOKUP(B73,Startlist!B:H,6,FALSE)</f>
        <v>MRF MOTORSPORT</v>
      </c>
      <c r="H73" s="253" t="str">
        <f>IF(VLOOKUP(B73,Results!B:M,12,FALSE)="","Retired",VLOOKUP(B73,Results!B:M,12,FALSE))</f>
        <v>Retired</v>
      </c>
      <c r="I73" s="219"/>
    </row>
    <row r="74" spans="1:9" ht="15" customHeight="1">
      <c r="A74" s="112"/>
      <c r="B74" s="174">
        <v>82</v>
      </c>
      <c r="C74" s="113" t="str">
        <f>IF(VLOOKUP($B74,'Champ Classes'!$A:$E,2,FALSE)="","",VLOOKUP($B74,'Champ Classes'!$A:$E,2,FALSE))</f>
        <v>EMV 5</v>
      </c>
      <c r="D74" s="114" t="str">
        <f>CONCATENATE(VLOOKUP(B74,Startlist!B:H,3,FALSE)," / ",VLOOKUP(B74,Startlist!B:H,4,FALSE))</f>
        <v>Einar Visnapuu / Arro Vahtra</v>
      </c>
      <c r="E74" s="115" t="str">
        <f>VLOOKUP(B74,Startlist!B:F,5,FALSE)</f>
        <v>EST</v>
      </c>
      <c r="F74" s="114" t="str">
        <f>VLOOKUP(B74,Startlist!B:H,7,FALSE)</f>
        <v>Lada VFTS</v>
      </c>
      <c r="G74" s="114" t="str">
        <f>VLOOKUP(B74,Startlist!B:H,6,FALSE)</f>
        <v>A1M MOTORSPORT</v>
      </c>
      <c r="H74" s="253" t="str">
        <f>IF(VLOOKUP(B74,Results!B:M,12,FALSE)="","Retired",VLOOKUP(B74,Results!B:M,12,FALSE))</f>
        <v>Retired</v>
      </c>
      <c r="I74" s="219"/>
    </row>
    <row r="75" spans="1:9" ht="15" customHeight="1">
      <c r="A75" s="112"/>
      <c r="B75" s="174">
        <v>83</v>
      </c>
      <c r="C75" s="113" t="str">
        <f>IF(VLOOKUP($B75,'Champ Classes'!$A:$E,2,FALSE)="","",VLOOKUP($B75,'Champ Classes'!$A:$E,2,FALSE))</f>
        <v>EMV 6</v>
      </c>
      <c r="D75" s="114" t="str">
        <f>CONCATENATE(VLOOKUP(B75,Startlist!B:H,3,FALSE)," / ",VLOOKUP(B75,Startlist!B:H,4,FALSE))</f>
        <v>Fred Nelma / Geito Reek</v>
      </c>
      <c r="E75" s="115" t="str">
        <f>VLOOKUP(B75,Startlist!B:F,5,FALSE)</f>
        <v>EST</v>
      </c>
      <c r="F75" s="114" t="str">
        <f>VLOOKUP(B75,Startlist!B:H,7,FALSE)</f>
        <v>Honda Civic Type-R</v>
      </c>
      <c r="G75" s="114" t="str">
        <f>VLOOKUP(B75,Startlist!B:H,6,FALSE)</f>
        <v>SAR-TECH MOTORSPORT</v>
      </c>
      <c r="H75" s="253" t="str">
        <f>IF(VLOOKUP(B75,Results!B:M,12,FALSE)="","Retired",VLOOKUP(B75,Results!B:M,12,FALSE))</f>
        <v>Retired</v>
      </c>
      <c r="I75" s="219"/>
    </row>
    <row r="76" spans="1:9" ht="15" customHeight="1">
      <c r="A76" s="112"/>
      <c r="B76" s="174">
        <v>88</v>
      </c>
      <c r="C76" s="113" t="str">
        <f>IF(VLOOKUP($B76,'Champ Classes'!$A:$E,2,FALSE)="","",VLOOKUP($B76,'Champ Classes'!$A:$E,2,FALSE))</f>
        <v>EMV 8</v>
      </c>
      <c r="D76" s="114" t="str">
        <f>CONCATENATE(VLOOKUP(B76,Startlist!B:H,3,FALSE)," / ",VLOOKUP(B76,Startlist!B:H,4,FALSE))</f>
        <v>Rainer Tuberik / Raido Vetesina</v>
      </c>
      <c r="E76" s="115" t="str">
        <f>VLOOKUP(B76,Startlist!B:F,5,FALSE)</f>
        <v>EST</v>
      </c>
      <c r="F76" s="114" t="str">
        <f>VLOOKUP(B76,Startlist!B:H,7,FALSE)</f>
        <v>GAZ 51</v>
      </c>
      <c r="G76" s="114" t="str">
        <f>VLOOKUP(B76,Startlist!B:H,6,FALSE)</f>
        <v>JUURU TEHNIKAKLUBI</v>
      </c>
      <c r="H76" s="253" t="str">
        <f>IF(VLOOKUP(B76,Results!B:M,12,FALSE)="","Retired",VLOOKUP(B76,Results!B:M,12,FALSE))</f>
        <v>Retired</v>
      </c>
      <c r="I76" s="219"/>
    </row>
    <row r="77" spans="1:9" ht="15" customHeight="1">
      <c r="A77" s="112"/>
      <c r="B77" s="174">
        <v>96</v>
      </c>
      <c r="C77" s="113" t="str">
        <f>IF(VLOOKUP($B77,'Champ Classes'!$A:$E,2,FALSE)="","",VLOOKUP($B77,'Champ Classes'!$A:$E,2,FALSE))</f>
        <v>EMV 8</v>
      </c>
      <c r="D77" s="114" t="str">
        <f>CONCATENATE(VLOOKUP(B77,Startlist!B:H,3,FALSE)," / ",VLOOKUP(B77,Startlist!B:H,4,FALSE))</f>
        <v>Ants Kristall / Harri Jōessar</v>
      </c>
      <c r="E77" s="115" t="str">
        <f>VLOOKUP(B77,Startlist!B:F,5,FALSE)</f>
        <v>EST</v>
      </c>
      <c r="F77" s="114" t="str">
        <f>VLOOKUP(B77,Startlist!B:H,7,FALSE)</f>
        <v>GAZ 51</v>
      </c>
      <c r="G77" s="114" t="str">
        <f>VLOOKUP(B77,Startlist!B:H,6,FALSE)</f>
        <v>GAZ RALLIKLUBI</v>
      </c>
      <c r="H77" s="253" t="str">
        <f>IF(VLOOKUP(B77,Results!B:M,12,FALSE)="","Retired",VLOOKUP(B77,Results!B:M,12,FALSE))</f>
        <v>Retired</v>
      </c>
      <c r="I77" s="219"/>
    </row>
    <row r="78" spans="1:9" ht="15" customHeight="1">
      <c r="A78" s="112"/>
      <c r="B78" s="174">
        <v>99</v>
      </c>
      <c r="C78" s="113" t="str">
        <f>IF(VLOOKUP($B78,'Champ Classes'!$A:$E,2,FALSE)="","",VLOOKUP($B78,'Champ Classes'!$A:$E,2,FALSE))</f>
        <v>EMV 8</v>
      </c>
      <c r="D78" s="114" t="str">
        <f>CONCATENATE(VLOOKUP(B78,Startlist!B:H,3,FALSE)," / ",VLOOKUP(B78,Startlist!B:H,4,FALSE))</f>
        <v>Janno Kamp / Karmo Kamp</v>
      </c>
      <c r="E78" s="115" t="str">
        <f>VLOOKUP(B78,Startlist!B:F,5,FALSE)</f>
        <v>EST</v>
      </c>
      <c r="F78" s="114" t="str">
        <f>VLOOKUP(B78,Startlist!B:H,7,FALSE)</f>
        <v>GAZ 51</v>
      </c>
      <c r="G78" s="114" t="str">
        <f>VLOOKUP(B78,Startlist!B:H,6,FALSE)</f>
        <v>MÄRJAMAA RALLY TEAM</v>
      </c>
      <c r="H78" s="253" t="str">
        <f>IF(VLOOKUP(B78,Results!B:M,12,FALSE)="","Retired",VLOOKUP(B78,Results!B:M,12,FALSE))</f>
        <v>Retired</v>
      </c>
      <c r="I78" s="219"/>
    </row>
  </sheetData>
  <sheetProtection/>
  <autoFilter ref="A7:H77"/>
  <mergeCells count="3"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H5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13" sqref="I12:I13"/>
    </sheetView>
  </sheetViews>
  <sheetFormatPr defaultColWidth="9.140625" defaultRowHeight="12.75"/>
  <cols>
    <col min="1" max="1" width="5.28125" style="22" customWidth="1"/>
    <col min="2" max="2" width="6.00390625" style="0" customWidth="1"/>
    <col min="3" max="3" width="9.421875" style="2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45" customWidth="1"/>
  </cols>
  <sheetData>
    <row r="1" spans="5:8" ht="15.75">
      <c r="E1" s="1"/>
      <c r="H1" s="49"/>
    </row>
    <row r="2" spans="1:8" ht="15" customHeight="1">
      <c r="A2" s="272" t="str">
        <f>Startlist!A1</f>
        <v>18th RedGrey Team South Estonian Rally</v>
      </c>
      <c r="B2" s="273"/>
      <c r="C2" s="273"/>
      <c r="D2" s="273"/>
      <c r="E2" s="273"/>
      <c r="F2" s="273"/>
      <c r="G2" s="273"/>
      <c r="H2" s="273"/>
    </row>
    <row r="3" spans="1:8" ht="15">
      <c r="A3" s="271" t="str">
        <f>Startlist!$F3</f>
        <v>23.08.2020</v>
      </c>
      <c r="B3" s="271"/>
      <c r="C3" s="271"/>
      <c r="D3" s="271"/>
      <c r="E3" s="271"/>
      <c r="F3" s="271"/>
      <c r="G3" s="271"/>
      <c r="H3" s="271"/>
    </row>
    <row r="4" spans="1:8" ht="15">
      <c r="A4" s="271" t="str">
        <f>Startlist!$F4</f>
        <v>Võru</v>
      </c>
      <c r="B4" s="271"/>
      <c r="C4" s="271"/>
      <c r="D4" s="271"/>
      <c r="E4" s="271"/>
      <c r="F4" s="271"/>
      <c r="G4" s="271"/>
      <c r="H4" s="271"/>
    </row>
    <row r="5" ht="15" customHeight="1">
      <c r="H5" s="50"/>
    </row>
    <row r="6" spans="1:8" ht="15.75" customHeight="1">
      <c r="A6" s="90" t="s">
        <v>87</v>
      </c>
      <c r="B6" s="128" t="s">
        <v>439</v>
      </c>
      <c r="C6" s="92"/>
      <c r="D6" s="90"/>
      <c r="E6" s="90"/>
      <c r="F6" s="90"/>
      <c r="G6" s="90"/>
      <c r="H6" s="91"/>
    </row>
    <row r="7" spans="1:8" ht="12.75">
      <c r="A7" s="117"/>
      <c r="B7" s="123" t="s">
        <v>63</v>
      </c>
      <c r="C7" s="109" t="s">
        <v>142</v>
      </c>
      <c r="D7" s="125" t="s">
        <v>50</v>
      </c>
      <c r="E7" s="124"/>
      <c r="F7" s="126" t="s">
        <v>60</v>
      </c>
      <c r="G7" s="127" t="s">
        <v>59</v>
      </c>
      <c r="H7" s="108" t="s">
        <v>52</v>
      </c>
    </row>
    <row r="8" spans="1:8" ht="15" customHeight="1">
      <c r="A8" s="112">
        <v>1</v>
      </c>
      <c r="B8" s="174">
        <v>8</v>
      </c>
      <c r="C8" s="113" t="str">
        <f>IF(VLOOKUP($B8,'Champ Classes'!$A:$E,2,FALSE)="","",VLOOKUP($B8,'Champ Classes'!$A:$E,2,FALSE))</f>
        <v>EMV 1</v>
      </c>
      <c r="D8" s="114" t="str">
        <f>CONCATENATE(VLOOKUP(B8,Startlist!B:H,3,FALSE)," / ",VLOOKUP(B8,Startlist!B:H,4,FALSE))</f>
        <v>Ott Tänak / Martin Järveoja</v>
      </c>
      <c r="E8" s="115" t="str">
        <f>VLOOKUP(B8,Startlist!B:F,5,FALSE)</f>
        <v>EST</v>
      </c>
      <c r="F8" s="114" t="str">
        <f>VLOOKUP(B8,Startlist!B:H,7,FALSE)</f>
        <v>Hyundai I20 Coupe WRC</v>
      </c>
      <c r="G8" s="114" t="str">
        <f>VLOOKUP(B8,Startlist!B:H,6,FALSE)</f>
        <v>HYUNDAI MOTORSPORT N</v>
      </c>
      <c r="H8" s="116" t="str">
        <f>VLOOKUP(B8,Results!B:P,10,FALSE)</f>
        <v> 6.56,2</v>
      </c>
    </row>
    <row r="9" spans="1:8" ht="15" customHeight="1">
      <c r="A9" s="112">
        <f>A8+1</f>
        <v>2</v>
      </c>
      <c r="B9" s="174">
        <v>2</v>
      </c>
      <c r="C9" s="113" t="str">
        <f>IF(VLOOKUP($B9,'Champ Classes'!$A:$E,2,FALSE)="","",VLOOKUP($B9,'Champ Classes'!$A:$E,2,FALSE))</f>
        <v>EMV 1</v>
      </c>
      <c r="D9" s="114" t="str">
        <f>CONCATENATE(VLOOKUP(B9,Startlist!B:H,3,FALSE)," / ",VLOOKUP(B9,Startlist!B:H,4,FALSE))</f>
        <v>Georg Gross / Raigo Mōlder</v>
      </c>
      <c r="E9" s="115" t="str">
        <f>VLOOKUP(B9,Startlist!B:F,5,FALSE)</f>
        <v>EST</v>
      </c>
      <c r="F9" s="114" t="str">
        <f>VLOOKUP(B9,Startlist!B:H,7,FALSE)</f>
        <v>Ford Fiesta WRC</v>
      </c>
      <c r="G9" s="114" t="str">
        <f>VLOOKUP(B9,Startlist!B:H,6,FALSE)</f>
        <v>OT RACING</v>
      </c>
      <c r="H9" s="116" t="str">
        <f>VLOOKUP(B9,Results!B:P,10,FALSE)</f>
        <v> 7.23,1</v>
      </c>
    </row>
    <row r="10" spans="1:8" ht="15" customHeight="1">
      <c r="A10" s="112">
        <f aca="true" t="shared" si="0" ref="A10:A49">A9+1</f>
        <v>3</v>
      </c>
      <c r="B10" s="174">
        <v>18</v>
      </c>
      <c r="C10" s="113" t="str">
        <f>IF(VLOOKUP($B10,'Champ Classes'!$A:$E,2,FALSE)="","",VLOOKUP($B10,'Champ Classes'!$A:$E,2,FALSE))</f>
        <v>EMV 1</v>
      </c>
      <c r="D10" s="114" t="str">
        <f>CONCATENATE(VLOOKUP(B10,Startlist!B:H,3,FALSE)," / ",VLOOKUP(B10,Startlist!B:H,4,FALSE))</f>
        <v>Egon Kaur / Silver Simm</v>
      </c>
      <c r="E10" s="115" t="str">
        <f>VLOOKUP(B10,Startlist!B:F,5,FALSE)</f>
        <v>EST</v>
      </c>
      <c r="F10" s="114" t="str">
        <f>VLOOKUP(B10,Startlist!B:H,7,FALSE)</f>
        <v>Ford Fiesta</v>
      </c>
      <c r="G10" s="114" t="str">
        <f>VLOOKUP(B10,Startlist!B:H,6,FALSE)</f>
        <v>KAUR MOTORSPORT</v>
      </c>
      <c r="H10" s="116" t="str">
        <f>VLOOKUP(B10,Results!B:P,10,FALSE)</f>
        <v> 7.34,5</v>
      </c>
    </row>
    <row r="11" spans="1:8" ht="15" customHeight="1">
      <c r="A11" s="112">
        <f t="shared" si="0"/>
        <v>4</v>
      </c>
      <c r="B11" s="174">
        <v>14</v>
      </c>
      <c r="C11" s="113" t="str">
        <f>IF(VLOOKUP($B11,'Champ Classes'!$A:$E,2,FALSE)="","",VLOOKUP($B11,'Champ Classes'!$A:$E,2,FALSE))</f>
        <v>EMV 2</v>
      </c>
      <c r="D11" s="114" t="str">
        <f>CONCATENATE(VLOOKUP(B11,Startlist!B:H,3,FALSE)," / ",VLOOKUP(B11,Startlist!B:H,4,FALSE))</f>
        <v>Raul Jeets / Andrus Toom</v>
      </c>
      <c r="E11" s="115" t="str">
        <f>VLOOKUP(B11,Startlist!B:F,5,FALSE)</f>
        <v>EST</v>
      </c>
      <c r="F11" s="114" t="str">
        <f>VLOOKUP(B11,Startlist!B:H,7,FALSE)</f>
        <v>Skoda Fabia R5 Evo</v>
      </c>
      <c r="G11" s="114" t="str">
        <f>VLOOKUP(B11,Startlist!B:H,6,FALSE)</f>
        <v>TEAM TEHASE AUTO</v>
      </c>
      <c r="H11" s="116" t="str">
        <f>VLOOKUP(B11,Results!B:P,10,FALSE)</f>
        <v> 7.39,2</v>
      </c>
    </row>
    <row r="12" spans="1:8" ht="15" customHeight="1">
      <c r="A12" s="112">
        <f t="shared" si="0"/>
        <v>5</v>
      </c>
      <c r="B12" s="174">
        <v>16</v>
      </c>
      <c r="C12" s="113" t="str">
        <f>IF(VLOOKUP($B12,'Champ Classes'!$A:$E,2,FALSE)="","",VLOOKUP($B12,'Champ Classes'!$A:$E,2,FALSE))</f>
        <v>EMV 2</v>
      </c>
      <c r="D12" s="114" t="str">
        <f>CONCATENATE(VLOOKUP(B12,Startlist!B:H,3,FALSE)," / ",VLOOKUP(B12,Startlist!B:H,4,FALSE))</f>
        <v>Priit Koik / Alari-Uku Heldna</v>
      </c>
      <c r="E12" s="115" t="str">
        <f>VLOOKUP(B12,Startlist!B:F,5,FALSE)</f>
        <v>EST</v>
      </c>
      <c r="F12" s="114" t="str">
        <f>VLOOKUP(B12,Startlist!B:H,7,FALSE)</f>
        <v>Ford Fiesta R5</v>
      </c>
      <c r="G12" s="114" t="str">
        <f>VLOOKUP(B12,Startlist!B:H,6,FALSE)</f>
        <v>OT RACING</v>
      </c>
      <c r="H12" s="116" t="str">
        <f>VLOOKUP(B12,Results!B:P,10,FALSE)</f>
        <v> 7.39,6</v>
      </c>
    </row>
    <row r="13" spans="1:8" ht="15" customHeight="1">
      <c r="A13" s="112">
        <f t="shared" si="0"/>
        <v>6</v>
      </c>
      <c r="B13" s="174">
        <v>20</v>
      </c>
      <c r="C13" s="113" t="str">
        <f>IF(VLOOKUP($B13,'Champ Classes'!$A:$E,2,FALSE)="","",VLOOKUP($B13,'Champ Classes'!$A:$E,2,FALSE))</f>
        <v>EMV 2</v>
      </c>
      <c r="D13" s="114" t="str">
        <f>CONCATENATE(VLOOKUP(B13,Startlist!B:H,3,FALSE)," / ",VLOOKUP(B13,Startlist!B:H,4,FALSE))</f>
        <v>Georg Linnamäe / Volodymyr Korsia</v>
      </c>
      <c r="E13" s="115" t="str">
        <f>VLOOKUP(B13,Startlist!B:F,5,FALSE)</f>
        <v>EST / UKR</v>
      </c>
      <c r="F13" s="114" t="str">
        <f>VLOOKUP(B13,Startlist!B:H,7,FALSE)</f>
        <v>Volkswagen Polo GTI R5</v>
      </c>
      <c r="G13" s="114" t="str">
        <f>VLOOKUP(B13,Startlist!B:H,6,FALSE)</f>
        <v>ALM MOTORSPORT</v>
      </c>
      <c r="H13" s="116" t="str">
        <f>VLOOKUP(B13,Results!B:P,10,FALSE)</f>
        <v> 7.42,7</v>
      </c>
    </row>
    <row r="14" spans="1:8" ht="15" customHeight="1">
      <c r="A14" s="112">
        <f t="shared" si="0"/>
        <v>7</v>
      </c>
      <c r="B14" s="174">
        <v>22</v>
      </c>
      <c r="C14" s="113" t="str">
        <f>IF(VLOOKUP($B14,'Champ Classes'!$A:$E,2,FALSE)="","",VLOOKUP($B14,'Champ Classes'!$A:$E,2,FALSE))</f>
        <v>EMV 4</v>
      </c>
      <c r="D14" s="114" t="str">
        <f>CONCATENATE(VLOOKUP(B14,Startlist!B:H,3,FALSE)," / ",VLOOKUP(B14,Startlist!B:H,4,FALSE))</f>
        <v>Ranno Bundsen / Robert Loshtshenikov</v>
      </c>
      <c r="E14" s="115" t="str">
        <f>VLOOKUP(B14,Startlist!B:F,5,FALSE)</f>
        <v>EST</v>
      </c>
      <c r="F14" s="114" t="str">
        <f>VLOOKUP(B14,Startlist!B:H,7,FALSE)</f>
        <v>Mitsubishi Lancer Evo 7</v>
      </c>
      <c r="G14" s="114" t="str">
        <f>VLOOKUP(B14,Startlist!B:H,6,FALSE)</f>
        <v>A1M MOTORSPORT</v>
      </c>
      <c r="H14" s="116" t="str">
        <f>VLOOKUP(B14,Results!B:P,10,FALSE)</f>
        <v> 8.01,6</v>
      </c>
    </row>
    <row r="15" spans="1:8" ht="15" customHeight="1">
      <c r="A15" s="112">
        <f t="shared" si="0"/>
        <v>8</v>
      </c>
      <c r="B15" s="174">
        <v>34</v>
      </c>
      <c r="C15" s="113" t="str">
        <f>IF(VLOOKUP($B15,'Champ Classes'!$A:$E,2,FALSE)="","",VLOOKUP($B15,'Champ Classes'!$A:$E,2,FALSE))</f>
        <v>EMV 3</v>
      </c>
      <c r="D15" s="114" t="str">
        <f>CONCATENATE(VLOOKUP(B15,Startlist!B:H,3,FALSE)," / ",VLOOKUP(B15,Startlist!B:H,4,FALSE))</f>
        <v>Robert Virves / Sander Pruul</v>
      </c>
      <c r="E15" s="115" t="str">
        <f>VLOOKUP(B15,Startlist!B:F,5,FALSE)</f>
        <v>EST</v>
      </c>
      <c r="F15" s="114" t="str">
        <f>VLOOKUP(B15,Startlist!B:H,7,FALSE)</f>
        <v>Ford Fiesta R2T19</v>
      </c>
      <c r="G15" s="114" t="str">
        <f>VLOOKUP(B15,Startlist!B:H,6,FALSE)</f>
        <v>ESTONIAN AUTOSPORT JUNIOR TEAM</v>
      </c>
      <c r="H15" s="116" t="str">
        <f>VLOOKUP(B15,Results!B:P,10,FALSE)</f>
        <v> 8.08,7</v>
      </c>
    </row>
    <row r="16" spans="1:8" ht="15" customHeight="1">
      <c r="A16" s="112">
        <f t="shared" si="0"/>
        <v>9</v>
      </c>
      <c r="B16" s="174">
        <v>100</v>
      </c>
      <c r="C16" s="113" t="str">
        <f>IF(VLOOKUP($B16,'Champ Classes'!$A:$E,2,FALSE)="","",VLOOKUP($B16,'Champ Classes'!$A:$E,2,FALSE))</f>
        <v>EMV 4</v>
      </c>
      <c r="D16" s="114" t="str">
        <f>CONCATENATE(VLOOKUP(B16,Startlist!B:H,3,FALSE)," / ",VLOOKUP(B16,Startlist!B:H,4,FALSE))</f>
        <v>Kristo Subi / Raido Subi</v>
      </c>
      <c r="E16" s="115" t="str">
        <f>VLOOKUP(B16,Startlist!B:F,5,FALSE)</f>
        <v>EST</v>
      </c>
      <c r="F16" s="114" t="str">
        <f>VLOOKUP(B16,Startlist!B:H,7,FALSE)</f>
        <v>Mitsubishi Lancer Evo 9</v>
      </c>
      <c r="G16" s="114" t="str">
        <f>VLOOKUP(B16,Startlist!B:H,6,FALSE)</f>
        <v>A1M MOTORSPORT</v>
      </c>
      <c r="H16" s="116" t="str">
        <f>VLOOKUP(B16,Results!B:P,10,FALSE)</f>
        <v> 8.09,9</v>
      </c>
    </row>
    <row r="17" spans="1:8" ht="15" customHeight="1">
      <c r="A17" s="112">
        <f t="shared" si="0"/>
        <v>10</v>
      </c>
      <c r="B17" s="174">
        <v>35</v>
      </c>
      <c r="C17" s="113" t="str">
        <f>IF(VLOOKUP($B17,'Champ Classes'!$A:$E,2,FALSE)="","",VLOOKUP($B17,'Champ Classes'!$A:$E,2,FALSE))</f>
        <v>EMV 7</v>
      </c>
      <c r="D17" s="114" t="str">
        <f>CONCATENATE(VLOOKUP(B17,Startlist!B:H,3,FALSE)," / ",VLOOKUP(B17,Startlist!B:H,4,FALSE))</f>
        <v>Marko Ringenberg / Allar Heina</v>
      </c>
      <c r="E17" s="115" t="str">
        <f>VLOOKUP(B17,Startlist!B:F,5,FALSE)</f>
        <v>EST</v>
      </c>
      <c r="F17" s="114" t="str">
        <f>VLOOKUP(B17,Startlist!B:H,7,FALSE)</f>
        <v>BMW M3</v>
      </c>
      <c r="G17" s="114" t="str">
        <f>VLOOKUP(B17,Startlist!B:H,6,FALSE)</f>
        <v>CUEKS RACING</v>
      </c>
      <c r="H17" s="116" t="str">
        <f>VLOOKUP(B17,Results!B:P,10,FALSE)</f>
        <v> 8.12,3</v>
      </c>
    </row>
    <row r="18" spans="1:8" ht="15" customHeight="1">
      <c r="A18" s="112">
        <f t="shared" si="0"/>
        <v>11</v>
      </c>
      <c r="B18" s="174">
        <v>42</v>
      </c>
      <c r="C18" s="113" t="str">
        <f>IF(VLOOKUP($B18,'Champ Classes'!$A:$E,2,FALSE)="","",VLOOKUP($B18,'Champ Classes'!$A:$E,2,FALSE))</f>
        <v>EMV 4</v>
      </c>
      <c r="D18" s="114" t="str">
        <f>CONCATENATE(VLOOKUP(B18,Startlist!B:H,3,FALSE)," / ",VLOOKUP(B18,Startlist!B:H,4,FALSE))</f>
        <v>Mikolaj Kempa / Marcin Szeja</v>
      </c>
      <c r="E18" s="115" t="str">
        <f>VLOOKUP(B18,Startlist!B:F,5,FALSE)</f>
        <v>POL</v>
      </c>
      <c r="F18" s="114" t="str">
        <f>VLOOKUP(B18,Startlist!B:H,7,FALSE)</f>
        <v>Mitsubishi Lancer Evo 9</v>
      </c>
      <c r="G18" s="114" t="str">
        <f>VLOOKUP(B18,Startlist!B:H,6,FALSE)</f>
        <v>KAUR MOTORSPORT</v>
      </c>
      <c r="H18" s="116" t="str">
        <f>VLOOKUP(B18,Results!B:P,10,FALSE)</f>
        <v> 8.19,5</v>
      </c>
    </row>
    <row r="19" spans="1:8" ht="15" customHeight="1">
      <c r="A19" s="112">
        <f t="shared" si="0"/>
        <v>12</v>
      </c>
      <c r="B19" s="174">
        <v>23</v>
      </c>
      <c r="C19" s="113" t="str">
        <f>IF(VLOOKUP($B19,'Champ Classes'!$A:$E,2,FALSE)="","",VLOOKUP($B19,'Champ Classes'!$A:$E,2,FALSE))</f>
        <v>EMV 4</v>
      </c>
      <c r="D19" s="114" t="str">
        <f>CONCATENATE(VLOOKUP(B19,Startlist!B:H,3,FALSE)," / ",VLOOKUP(B19,Startlist!B:H,4,FALSE))</f>
        <v>Hendrik Kers / Mihkel Kapp</v>
      </c>
      <c r="E19" s="115" t="str">
        <f>VLOOKUP(B19,Startlist!B:F,5,FALSE)</f>
        <v>EST</v>
      </c>
      <c r="F19" s="114" t="str">
        <f>VLOOKUP(B19,Startlist!B:H,7,FALSE)</f>
        <v>Mitsubishi Lancer Evo 10</v>
      </c>
      <c r="G19" s="114" t="str">
        <f>VLOOKUP(B19,Startlist!B:H,6,FALSE)</f>
        <v>ALM MOTORSPORT</v>
      </c>
      <c r="H19" s="116" t="str">
        <f>VLOOKUP(B19,Results!B:P,10,FALSE)</f>
        <v> 8.20,5</v>
      </c>
    </row>
    <row r="20" spans="1:8" ht="15" customHeight="1">
      <c r="A20" s="112">
        <f t="shared" si="0"/>
        <v>13</v>
      </c>
      <c r="B20" s="174">
        <v>30</v>
      </c>
      <c r="C20" s="113" t="str">
        <f>IF(VLOOKUP($B20,'Champ Classes'!$A:$E,2,FALSE)="","",VLOOKUP($B20,'Champ Classes'!$A:$E,2,FALSE))</f>
        <v>EMV 3</v>
      </c>
      <c r="D20" s="114" t="str">
        <f>CONCATENATE(VLOOKUP(B20,Startlist!B:H,3,FALSE)," / ",VLOOKUP(B20,Startlist!B:H,4,FALSE))</f>
        <v>Gregor Jeets / Kauri Pannas</v>
      </c>
      <c r="E20" s="115" t="str">
        <f>VLOOKUP(B20,Startlist!B:F,5,FALSE)</f>
        <v>EST</v>
      </c>
      <c r="F20" s="114" t="str">
        <f>VLOOKUP(B20,Startlist!B:H,7,FALSE)</f>
        <v>Ford Fiesta</v>
      </c>
      <c r="G20" s="114" t="str">
        <f>VLOOKUP(B20,Startlist!B:H,6,FALSE)</f>
        <v>TEAM TEHASE AUTO</v>
      </c>
      <c r="H20" s="116" t="str">
        <f>VLOOKUP(B20,Results!B:P,10,FALSE)</f>
        <v> 8.21,7</v>
      </c>
    </row>
    <row r="21" spans="1:8" ht="15" customHeight="1">
      <c r="A21" s="112">
        <f t="shared" si="0"/>
        <v>14</v>
      </c>
      <c r="B21" s="174">
        <v>40</v>
      </c>
      <c r="C21" s="113" t="str">
        <f>IF(VLOOKUP($B21,'Champ Classes'!$A:$E,2,FALSE)="","",VLOOKUP($B21,'Champ Classes'!$A:$E,2,FALSE))</f>
        <v>EMV 4</v>
      </c>
      <c r="D21" s="114" t="str">
        <f>CONCATENATE(VLOOKUP(B21,Startlist!B:H,3,FALSE)," / ",VLOOKUP(B21,Startlist!B:H,4,FALSE))</f>
        <v>Edgars Balodis / Lasma Tole</v>
      </c>
      <c r="E21" s="115" t="str">
        <f>VLOOKUP(B21,Startlist!B:F,5,FALSE)</f>
        <v>LVA</v>
      </c>
      <c r="F21" s="114" t="str">
        <f>VLOOKUP(B21,Startlist!B:H,7,FALSE)</f>
        <v>Mitsubishi Lancer Evo 8</v>
      </c>
      <c r="G21" s="114" t="str">
        <f>VLOOKUP(B21,Startlist!B:H,6,FALSE)</f>
        <v>RALLYWORKSHOP</v>
      </c>
      <c r="H21" s="116" t="str">
        <f>VLOOKUP(B21,Results!B:P,10,FALSE)</f>
        <v> 8.22,0</v>
      </c>
    </row>
    <row r="22" spans="1:8" ht="15" customHeight="1">
      <c r="A22" s="112">
        <f t="shared" si="0"/>
        <v>15</v>
      </c>
      <c r="B22" s="174">
        <v>49</v>
      </c>
      <c r="C22" s="113" t="str">
        <f>IF(VLOOKUP($B22,'Champ Classes'!$A:$E,2,FALSE)="","",VLOOKUP($B22,'Champ Classes'!$A:$E,2,FALSE))</f>
        <v>EMV 4</v>
      </c>
      <c r="D22" s="114" t="str">
        <f>CONCATENATE(VLOOKUP(B22,Startlist!B:H,3,FALSE)," / ",VLOOKUP(B22,Startlist!B:H,4,FALSE))</f>
        <v>Mart Tikkerbär / Genri Pähnapuu</v>
      </c>
      <c r="E22" s="115" t="str">
        <f>VLOOKUP(B22,Startlist!B:F,5,FALSE)</f>
        <v>EST</v>
      </c>
      <c r="F22" s="114" t="str">
        <f>VLOOKUP(B22,Startlist!B:H,7,FALSE)</f>
        <v>Mitsubishi Lancer Evo 9</v>
      </c>
      <c r="G22" s="114" t="str">
        <f>VLOOKUP(B22,Startlist!B:H,6,FALSE)</f>
        <v>TIKKRI MOTORSPORT</v>
      </c>
      <c r="H22" s="116" t="str">
        <f>VLOOKUP(B22,Results!B:P,10,FALSE)</f>
        <v> 8.24,4</v>
      </c>
    </row>
    <row r="23" spans="1:8" ht="15" customHeight="1">
      <c r="A23" s="112">
        <f t="shared" si="0"/>
        <v>16</v>
      </c>
      <c r="B23" s="174">
        <v>46</v>
      </c>
      <c r="C23" s="113" t="str">
        <f>IF(VLOOKUP($B23,'Champ Classes'!$A:$E,2,FALSE)="","",VLOOKUP($B23,'Champ Classes'!$A:$E,2,FALSE))</f>
        <v>EMV 4</v>
      </c>
      <c r="D23" s="114" t="str">
        <f>CONCATENATE(VLOOKUP(B23,Startlist!B:H,3,FALSE)," / ",VLOOKUP(B23,Startlist!B:H,4,FALSE))</f>
        <v>Siim Liivamägi / Edvin Parisalu</v>
      </c>
      <c r="E23" s="115" t="str">
        <f>VLOOKUP(B23,Startlist!B:F,5,FALSE)</f>
        <v>EST</v>
      </c>
      <c r="F23" s="114" t="str">
        <f>VLOOKUP(B23,Startlist!B:H,7,FALSE)</f>
        <v>Mitsubishi Lancer Evo 9</v>
      </c>
      <c r="G23" s="114" t="str">
        <f>VLOOKUP(B23,Startlist!B:H,6,FALSE)</f>
        <v>KUPATAMA MOTORSPORT</v>
      </c>
      <c r="H23" s="116" t="str">
        <f>VLOOKUP(B23,Results!B:P,10,FALSE)</f>
        <v> 8.28,4</v>
      </c>
    </row>
    <row r="24" spans="1:8" ht="15" customHeight="1">
      <c r="A24" s="112">
        <f t="shared" si="0"/>
        <v>17</v>
      </c>
      <c r="B24" s="174">
        <v>38</v>
      </c>
      <c r="C24" s="113" t="str">
        <f>IF(VLOOKUP($B24,'Champ Classes'!$A:$E,2,FALSE)="","",VLOOKUP($B24,'Champ Classes'!$A:$E,2,FALSE))</f>
        <v>EMV 7</v>
      </c>
      <c r="D24" s="114" t="str">
        <f>CONCATENATE(VLOOKUP(B24,Startlist!B:H,3,FALSE)," / ",VLOOKUP(B24,Startlist!B:H,4,FALSE))</f>
        <v>Toomas Vask / Taaniel Tigas</v>
      </c>
      <c r="E24" s="115" t="str">
        <f>VLOOKUP(B24,Startlist!B:F,5,FALSE)</f>
        <v>EST</v>
      </c>
      <c r="F24" s="114" t="str">
        <f>VLOOKUP(B24,Startlist!B:H,7,FALSE)</f>
        <v>BMW M3</v>
      </c>
      <c r="G24" s="114" t="str">
        <f>VLOOKUP(B24,Startlist!B:H,6,FALSE)</f>
        <v>MS RACING</v>
      </c>
      <c r="H24" s="116" t="str">
        <f>VLOOKUP(B24,Results!B:P,10,FALSE)</f>
        <v> 8.33,6</v>
      </c>
    </row>
    <row r="25" spans="1:8" ht="15" customHeight="1">
      <c r="A25" s="112">
        <f t="shared" si="0"/>
        <v>18</v>
      </c>
      <c r="B25" s="174">
        <v>28</v>
      </c>
      <c r="C25" s="113" t="str">
        <f>IF(VLOOKUP($B25,'Champ Classes'!$A:$E,2,FALSE)="","",VLOOKUP($B25,'Champ Classes'!$A:$E,2,FALSE))</f>
        <v>EMV 3</v>
      </c>
      <c r="D25" s="114" t="str">
        <f>CONCATENATE(VLOOKUP(B25,Startlist!B:H,3,FALSE)," / ",VLOOKUP(B25,Startlist!B:H,4,FALSE))</f>
        <v>Kaspar Kasari / Jakko Viilo</v>
      </c>
      <c r="E25" s="115" t="str">
        <f>VLOOKUP(B25,Startlist!B:F,5,FALSE)</f>
        <v>EST</v>
      </c>
      <c r="F25" s="114" t="str">
        <f>VLOOKUP(B25,Startlist!B:H,7,FALSE)</f>
        <v>Ford Fiesta Rally4</v>
      </c>
      <c r="G25" s="114" t="str">
        <f>VLOOKUP(B25,Startlist!B:H,6,FALSE)</f>
        <v>OT RACING</v>
      </c>
      <c r="H25" s="116" t="str">
        <f>VLOOKUP(B25,Results!B:P,10,FALSE)</f>
        <v> 8.33,9</v>
      </c>
    </row>
    <row r="26" spans="1:8" ht="15" customHeight="1">
      <c r="A26" s="112">
        <f t="shared" si="0"/>
        <v>19</v>
      </c>
      <c r="B26" s="174">
        <v>43</v>
      </c>
      <c r="C26" s="113" t="str">
        <f>IF(VLOOKUP($B26,'Champ Classes'!$A:$E,2,FALSE)="","",VLOOKUP($B26,'Champ Classes'!$A:$E,2,FALSE))</f>
        <v>EMV 7</v>
      </c>
      <c r="D26" s="114" t="str">
        <f>CONCATENATE(VLOOKUP(B26,Startlist!B:H,3,FALSE)," / ",VLOOKUP(B26,Startlist!B:H,4,FALSE))</f>
        <v>Ott Mesikäpp / Raiko Lille</v>
      </c>
      <c r="E26" s="115" t="str">
        <f>VLOOKUP(B26,Startlist!B:F,5,FALSE)</f>
        <v>EST</v>
      </c>
      <c r="F26" s="114" t="str">
        <f>VLOOKUP(B26,Startlist!B:H,7,FALSE)</f>
        <v>BMW M3</v>
      </c>
      <c r="G26" s="114" t="str">
        <f>VLOOKUP(B26,Startlist!B:H,6,FALSE)</f>
        <v>BTR RACING</v>
      </c>
      <c r="H26" s="116" t="str">
        <f>VLOOKUP(B26,Results!B:P,10,FALSE)</f>
        <v> 8.39,7</v>
      </c>
    </row>
    <row r="27" spans="1:8" ht="15" customHeight="1">
      <c r="A27" s="112">
        <f t="shared" si="0"/>
        <v>20</v>
      </c>
      <c r="B27" s="174">
        <v>64</v>
      </c>
      <c r="C27" s="113" t="str">
        <f>IF(VLOOKUP($B27,'Champ Classes'!$A:$E,2,FALSE)="","",VLOOKUP($B27,'Champ Classes'!$A:$E,2,FALSE))</f>
        <v>EMV 7</v>
      </c>
      <c r="D27" s="114" t="str">
        <f>CONCATENATE(VLOOKUP(B27,Startlist!B:H,3,FALSE)," / ",VLOOKUP(B27,Startlist!B:H,4,FALSE))</f>
        <v>Martin Absalon / Timo Taniel</v>
      </c>
      <c r="E27" s="115" t="str">
        <f>VLOOKUP(B27,Startlist!B:F,5,FALSE)</f>
        <v>EST</v>
      </c>
      <c r="F27" s="114" t="str">
        <f>VLOOKUP(B27,Startlist!B:H,7,FALSE)</f>
        <v>BMW M3</v>
      </c>
      <c r="G27" s="114" t="str">
        <f>VLOOKUP(B27,Startlist!B:H,6,FALSE)</f>
        <v>KAUR MOTORSPORT</v>
      </c>
      <c r="H27" s="116" t="str">
        <f>VLOOKUP(B27,Results!B:P,10,FALSE)</f>
        <v> 8.49,6</v>
      </c>
    </row>
    <row r="28" spans="1:8" ht="15" customHeight="1">
      <c r="A28" s="112">
        <f t="shared" si="0"/>
        <v>21</v>
      </c>
      <c r="B28" s="174">
        <v>50</v>
      </c>
      <c r="C28" s="113" t="str">
        <f>IF(VLOOKUP($B28,'Champ Classes'!$A:$E,2,FALSE)="","",VLOOKUP($B28,'Champ Classes'!$A:$E,2,FALSE))</f>
        <v>EMV 6</v>
      </c>
      <c r="D28" s="114" t="str">
        <f>CONCATENATE(VLOOKUP(B28,Startlist!B:H,3,FALSE)," / ",VLOOKUP(B28,Startlist!B:H,4,FALSE))</f>
        <v>David Sultanjants / Siim Oja</v>
      </c>
      <c r="E28" s="115" t="str">
        <f>VLOOKUP(B28,Startlist!B:F,5,FALSE)</f>
        <v>EST</v>
      </c>
      <c r="F28" s="114" t="str">
        <f>VLOOKUP(B28,Startlist!B:H,7,FALSE)</f>
        <v>Citroen DS3</v>
      </c>
      <c r="G28" s="114" t="str">
        <f>VLOOKUP(B28,Startlist!B:H,6,FALSE)</f>
        <v>MS RACING</v>
      </c>
      <c r="H28" s="116" t="str">
        <f>VLOOKUP(B28,Results!B:P,10,FALSE)</f>
        <v> 8.51,0</v>
      </c>
    </row>
    <row r="29" spans="1:8" ht="15" customHeight="1">
      <c r="A29" s="112">
        <f t="shared" si="0"/>
        <v>22</v>
      </c>
      <c r="B29" s="174">
        <v>48</v>
      </c>
      <c r="C29" s="113" t="str">
        <f>IF(VLOOKUP($B29,'Champ Classes'!$A:$E,2,FALSE)="","",VLOOKUP($B29,'Champ Classes'!$A:$E,2,FALSE))</f>
        <v>EMV 4</v>
      </c>
      <c r="D29" s="114" t="str">
        <f>CONCATENATE(VLOOKUP(B29,Startlist!B:H,3,FALSE)," / ",VLOOKUP(B29,Startlist!B:H,4,FALSE))</f>
        <v>Mirko Usin / Janek Tamm</v>
      </c>
      <c r="E29" s="115" t="str">
        <f>VLOOKUP(B29,Startlist!B:F,5,FALSE)</f>
        <v>EST</v>
      </c>
      <c r="F29" s="114" t="str">
        <f>VLOOKUP(B29,Startlist!B:H,7,FALSE)</f>
        <v>Mitsubishi Lancer Evo 10</v>
      </c>
      <c r="G29" s="114" t="str">
        <f>VLOOKUP(B29,Startlist!B:H,6,FALSE)</f>
        <v>ALM MOTORSPORT</v>
      </c>
      <c r="H29" s="116" t="str">
        <f>VLOOKUP(B29,Results!B:P,10,FALSE)</f>
        <v> 8.56,0</v>
      </c>
    </row>
    <row r="30" spans="1:8" ht="15" customHeight="1">
      <c r="A30" s="112">
        <f t="shared" si="0"/>
        <v>23</v>
      </c>
      <c r="B30" s="174">
        <v>59</v>
      </c>
      <c r="C30" s="113" t="str">
        <f>IF(VLOOKUP($B30,'Champ Classes'!$A:$E,2,FALSE)="","",VLOOKUP($B30,'Champ Classes'!$A:$E,2,FALSE))</f>
        <v>EMV 6</v>
      </c>
      <c r="D30" s="114" t="str">
        <f>CONCATENATE(VLOOKUP(B30,Startlist!B:H,3,FALSE)," / ",VLOOKUP(B30,Startlist!B:H,4,FALSE))</f>
        <v>Keiro Orgus / Madis Moor</v>
      </c>
      <c r="E30" s="115" t="str">
        <f>VLOOKUP(B30,Startlist!B:F,5,FALSE)</f>
        <v>EST</v>
      </c>
      <c r="F30" s="114" t="str">
        <f>VLOOKUP(B30,Startlist!B:H,7,FALSE)</f>
        <v>Honda Civic Type-R</v>
      </c>
      <c r="G30" s="114" t="str">
        <f>VLOOKUP(B30,Startlist!B:H,6,FALSE)</f>
        <v>TIKKRI MOTORSPORT</v>
      </c>
      <c r="H30" s="116" t="str">
        <f>VLOOKUP(B30,Results!B:P,10,FALSE)</f>
        <v> 8.59,0</v>
      </c>
    </row>
    <row r="31" spans="1:8" ht="15" customHeight="1">
      <c r="A31" s="112">
        <f t="shared" si="0"/>
        <v>24</v>
      </c>
      <c r="B31" s="174">
        <v>65</v>
      </c>
      <c r="C31" s="113" t="str">
        <f>IF(VLOOKUP($B31,'Champ Classes'!$A:$E,2,FALSE)="","",VLOOKUP($B31,'Champ Classes'!$A:$E,2,FALSE))</f>
        <v>EMV 6</v>
      </c>
      <c r="D31" s="114" t="str">
        <f>CONCATENATE(VLOOKUP(B31,Startlist!B:H,3,FALSE)," / ",VLOOKUP(B31,Startlist!B:H,4,FALSE))</f>
        <v>Pranko Kōrgesaar / Priit Kōrgesaar</v>
      </c>
      <c r="E31" s="115" t="str">
        <f>VLOOKUP(B31,Startlist!B:F,5,FALSE)</f>
        <v>EST</v>
      </c>
      <c r="F31" s="114" t="str">
        <f>VLOOKUP(B31,Startlist!B:H,7,FALSE)</f>
        <v>BMW E36 318TI Compact</v>
      </c>
      <c r="G31" s="114" t="str">
        <f>VLOOKUP(B31,Startlist!B:H,6,FALSE)</f>
        <v>BTR RACING</v>
      </c>
      <c r="H31" s="116" t="str">
        <f>VLOOKUP(B31,Results!B:P,10,FALSE)</f>
        <v> 9.00,0</v>
      </c>
    </row>
    <row r="32" spans="1:8" ht="15" customHeight="1">
      <c r="A32" s="112">
        <f t="shared" si="0"/>
        <v>25</v>
      </c>
      <c r="B32" s="174">
        <v>39</v>
      </c>
      <c r="C32" s="113" t="str">
        <f>IF(VLOOKUP($B32,'Champ Classes'!$A:$E,2,FALSE)="","",VLOOKUP($B32,'Champ Classes'!$A:$E,2,FALSE))</f>
        <v>EMV 7</v>
      </c>
      <c r="D32" s="114" t="str">
        <f>CONCATENATE(VLOOKUP(B32,Startlist!B:H,3,FALSE)," / ",VLOOKUP(B32,Startlist!B:H,4,FALSE))</f>
        <v>Raiko Aru / Veiko Kullamäe</v>
      </c>
      <c r="E32" s="115" t="str">
        <f>VLOOKUP(B32,Startlist!B:F,5,FALSE)</f>
        <v>EST</v>
      </c>
      <c r="F32" s="114" t="str">
        <f>VLOOKUP(B32,Startlist!B:H,7,FALSE)</f>
        <v>BMW 1M</v>
      </c>
      <c r="G32" s="114" t="str">
        <f>VLOOKUP(B32,Startlist!B:H,6,FALSE)</f>
        <v>MRF MOTORSPORT</v>
      </c>
      <c r="H32" s="116" t="str">
        <f>VLOOKUP(B32,Results!B:P,10,FALSE)</f>
        <v> 9.05,2</v>
      </c>
    </row>
    <row r="33" spans="1:8" ht="15" customHeight="1">
      <c r="A33" s="112">
        <f t="shared" si="0"/>
        <v>26</v>
      </c>
      <c r="B33" s="174">
        <v>66</v>
      </c>
      <c r="C33" s="113" t="str">
        <f>IF(VLOOKUP($B33,'Champ Classes'!$A:$E,2,FALSE)="","",VLOOKUP($B33,'Champ Classes'!$A:$E,2,FALSE))</f>
        <v>EMV 6</v>
      </c>
      <c r="D33" s="114" t="str">
        <f>CONCATENATE(VLOOKUP(B33,Startlist!B:H,3,FALSE)," / ",VLOOKUP(B33,Startlist!B:H,4,FALSE))</f>
        <v>Kristjan Lepind / Mirko Kaunis</v>
      </c>
      <c r="E33" s="115" t="str">
        <f>VLOOKUP(B33,Startlist!B:F,5,FALSE)</f>
        <v>EST</v>
      </c>
      <c r="F33" s="114" t="str">
        <f>VLOOKUP(B33,Startlist!B:H,7,FALSE)</f>
        <v>Ford Focus</v>
      </c>
      <c r="G33" s="114" t="str">
        <f>VLOOKUP(B33,Startlist!B:H,6,FALSE)</f>
        <v>ALM MOTORSPORT</v>
      </c>
      <c r="H33" s="116" t="str">
        <f>VLOOKUP(B33,Results!B:P,10,FALSE)</f>
        <v> 9.06,5</v>
      </c>
    </row>
    <row r="34" spans="1:8" ht="15" customHeight="1">
      <c r="A34" s="112">
        <f t="shared" si="0"/>
        <v>27</v>
      </c>
      <c r="B34" s="174">
        <v>71</v>
      </c>
      <c r="C34" s="113" t="str">
        <f>IF(VLOOKUP($B34,'Champ Classes'!$A:$E,2,FALSE)="","",VLOOKUP($B34,'Champ Classes'!$A:$E,2,FALSE))</f>
        <v>EMV 6</v>
      </c>
      <c r="D34" s="114" t="str">
        <f>CONCATENATE(VLOOKUP(B34,Startlist!B:H,3,FALSE)," / ",VLOOKUP(B34,Startlist!B:H,4,FALSE))</f>
        <v>Tarmo Kikkatalo / Urmas Reigo</v>
      </c>
      <c r="E34" s="115" t="str">
        <f>VLOOKUP(B34,Startlist!B:F,5,FALSE)</f>
        <v>EST</v>
      </c>
      <c r="F34" s="114" t="str">
        <f>VLOOKUP(B34,Startlist!B:H,7,FALSE)</f>
        <v>Opel Astra</v>
      </c>
      <c r="G34" s="114" t="str">
        <f>VLOOKUP(B34,Startlist!B:H,6,FALSE)</f>
        <v>VILSPORT</v>
      </c>
      <c r="H34" s="116" t="str">
        <f>VLOOKUP(B34,Results!B:P,10,FALSE)</f>
        <v> 9.07,8</v>
      </c>
    </row>
    <row r="35" spans="1:8" ht="15" customHeight="1">
      <c r="A35" s="112">
        <f t="shared" si="0"/>
        <v>28</v>
      </c>
      <c r="B35" s="174">
        <v>54</v>
      </c>
      <c r="C35" s="113" t="str">
        <f>IF(VLOOKUP($B35,'Champ Classes'!$A:$E,2,FALSE)="","",VLOOKUP($B35,'Champ Classes'!$A:$E,2,FALSE))</f>
        <v>EMV 5</v>
      </c>
      <c r="D35" s="114" t="str">
        <f>CONCATENATE(VLOOKUP(B35,Startlist!B:H,3,FALSE)," / ",VLOOKUP(B35,Startlist!B:H,4,FALSE))</f>
        <v>Kermo Laus / Alain Sivous</v>
      </c>
      <c r="E35" s="115" t="str">
        <f>VLOOKUP(B35,Startlist!B:F,5,FALSE)</f>
        <v>EST</v>
      </c>
      <c r="F35" s="114" t="str">
        <f>VLOOKUP(B35,Startlist!B:H,7,FALSE)</f>
        <v>Nissan Sunny</v>
      </c>
      <c r="G35" s="114" t="str">
        <f>VLOOKUP(B35,Startlist!B:H,6,FALSE)</f>
        <v>PIHTLA RT</v>
      </c>
      <c r="H35" s="116" t="str">
        <f>VLOOKUP(B35,Results!B:P,10,FALSE)</f>
        <v> 9.08,0</v>
      </c>
    </row>
    <row r="36" spans="1:8" ht="15" customHeight="1">
      <c r="A36" s="112">
        <f t="shared" si="0"/>
        <v>29</v>
      </c>
      <c r="B36" s="174">
        <v>55</v>
      </c>
      <c r="C36" s="113" t="str">
        <f>IF(VLOOKUP($B36,'Champ Classes'!$A:$E,2,FALSE)="","",VLOOKUP($B36,'Champ Classes'!$A:$E,2,FALSE))</f>
        <v>EMV 4</v>
      </c>
      <c r="D36" s="114" t="str">
        <f>CONCATENATE(VLOOKUP(B36,Startlist!B:H,3,FALSE)," / ",VLOOKUP(B36,Startlist!B:H,4,FALSE))</f>
        <v>Janek Vallask / Jaanus Hōbemägi</v>
      </c>
      <c r="E36" s="115" t="str">
        <f>VLOOKUP(B36,Startlist!B:F,5,FALSE)</f>
        <v>EST</v>
      </c>
      <c r="F36" s="114" t="str">
        <f>VLOOKUP(B36,Startlist!B:H,7,FALSE)</f>
        <v>Subaru Impreza</v>
      </c>
      <c r="G36" s="114" t="str">
        <f>VLOOKUP(B36,Startlist!B:H,6,FALSE)</f>
        <v>MS RACING</v>
      </c>
      <c r="H36" s="116" t="str">
        <f>VLOOKUP(B36,Results!B:P,10,FALSE)</f>
        <v> 9.11,5</v>
      </c>
    </row>
    <row r="37" spans="1:8" ht="15" customHeight="1">
      <c r="A37" s="112">
        <f t="shared" si="0"/>
        <v>30</v>
      </c>
      <c r="B37" s="174">
        <v>75</v>
      </c>
      <c r="C37" s="113" t="str">
        <f>IF(VLOOKUP($B37,'Champ Classes'!$A:$E,2,FALSE)="","",VLOOKUP($B37,'Champ Classes'!$A:$E,2,FALSE))</f>
        <v>EMV 6</v>
      </c>
      <c r="D37" s="114" t="str">
        <f>CONCATENATE(VLOOKUP(B37,Startlist!B:H,3,FALSE)," / ",VLOOKUP(B37,Startlist!B:H,4,FALSE))</f>
        <v>Erko Sibul / Kevin Keerov</v>
      </c>
      <c r="E37" s="115" t="str">
        <f>VLOOKUP(B37,Startlist!B:F,5,FALSE)</f>
        <v>EST</v>
      </c>
      <c r="F37" s="114" t="str">
        <f>VLOOKUP(B37,Startlist!B:H,7,FALSE)</f>
        <v>Lada VFTS</v>
      </c>
      <c r="G37" s="114" t="str">
        <f>VLOOKUP(B37,Startlist!B:H,6,FALSE)</f>
        <v>A1M MOTORSPORT</v>
      </c>
      <c r="H37" s="116" t="str">
        <f>VLOOKUP(B37,Results!B:P,10,FALSE)</f>
        <v> 9.17,3</v>
      </c>
    </row>
    <row r="38" spans="1:8" ht="15" customHeight="1">
      <c r="A38" s="112">
        <f t="shared" si="0"/>
        <v>31</v>
      </c>
      <c r="B38" s="174">
        <v>85</v>
      </c>
      <c r="C38" s="113" t="str">
        <f>IF(VLOOKUP($B38,'Champ Classes'!$A:$E,2,FALSE)="","",VLOOKUP($B38,'Champ Classes'!$A:$E,2,FALSE))</f>
        <v>EMV 8</v>
      </c>
      <c r="D38" s="114" t="str">
        <f>CONCATENATE(VLOOKUP(B38,Startlist!B:H,3,FALSE)," / ",VLOOKUP(B38,Startlist!B:H,4,FALSE))</f>
        <v>Taavi Niinemets / Esko Allika</v>
      </c>
      <c r="E38" s="115" t="str">
        <f>VLOOKUP(B38,Startlist!B:F,5,FALSE)</f>
        <v>EST</v>
      </c>
      <c r="F38" s="114" t="str">
        <f>VLOOKUP(B38,Startlist!B:H,7,FALSE)</f>
        <v>GAZ 51A</v>
      </c>
      <c r="G38" s="114" t="str">
        <f>VLOOKUP(B38,Startlist!B:H,6,FALSE)</f>
        <v>JUURU TEHNIKAKLUBI</v>
      </c>
      <c r="H38" s="116" t="str">
        <f>VLOOKUP(B38,Results!B:P,10,FALSE)</f>
        <v> 9.24,4</v>
      </c>
    </row>
    <row r="39" spans="1:8" ht="15" customHeight="1">
      <c r="A39" s="112">
        <f t="shared" si="0"/>
        <v>32</v>
      </c>
      <c r="B39" s="174">
        <v>86</v>
      </c>
      <c r="C39" s="113" t="str">
        <f>IF(VLOOKUP($B39,'Champ Classes'!$A:$E,2,FALSE)="","",VLOOKUP($B39,'Champ Classes'!$A:$E,2,FALSE))</f>
        <v>EMV 8</v>
      </c>
      <c r="D39" s="114" t="str">
        <f>CONCATENATE(VLOOKUP(B39,Startlist!B:H,3,FALSE)," / ",VLOOKUP(B39,Startlist!B:H,4,FALSE))</f>
        <v>Tarmo Silt / Raido Loel</v>
      </c>
      <c r="E39" s="115" t="str">
        <f>VLOOKUP(B39,Startlist!B:F,5,FALSE)</f>
        <v>EST</v>
      </c>
      <c r="F39" s="114" t="str">
        <f>VLOOKUP(B39,Startlist!B:H,7,FALSE)</f>
        <v>GAZ 51</v>
      </c>
      <c r="G39" s="114" t="str">
        <f>VLOOKUP(B39,Startlist!B:H,6,FALSE)</f>
        <v>MÄRJAMAA RALLY TEAM</v>
      </c>
      <c r="H39" s="116" t="str">
        <f>VLOOKUP(B39,Results!B:P,10,FALSE)</f>
        <v> 9.24,9</v>
      </c>
    </row>
    <row r="40" spans="1:8" ht="15" customHeight="1">
      <c r="A40" s="112">
        <f t="shared" si="0"/>
        <v>33</v>
      </c>
      <c r="B40" s="174">
        <v>70</v>
      </c>
      <c r="C40" s="113" t="str">
        <f>IF(VLOOKUP($B40,'Champ Classes'!$A:$E,2,FALSE)="","",VLOOKUP($B40,'Champ Classes'!$A:$E,2,FALSE))</f>
        <v>EMV 6</v>
      </c>
      <c r="D40" s="114" t="str">
        <f>CONCATENATE(VLOOKUP(B40,Startlist!B:H,3,FALSE)," / ",VLOOKUP(B40,Startlist!B:H,4,FALSE))</f>
        <v>Aleksandrs Jakovlevs / Valerijs Maslovs</v>
      </c>
      <c r="E40" s="115" t="str">
        <f>VLOOKUP(B40,Startlist!B:F,5,FALSE)</f>
        <v>LVA</v>
      </c>
      <c r="F40" s="114" t="str">
        <f>VLOOKUP(B40,Startlist!B:H,7,FALSE)</f>
        <v>Honda Civic Type-R</v>
      </c>
      <c r="G40" s="114" t="str">
        <f>VLOOKUP(B40,Startlist!B:H,6,FALSE)</f>
        <v>ALEKSANDRS JAKOVLEVS</v>
      </c>
      <c r="H40" s="116" t="str">
        <f>VLOOKUP(B40,Results!B:P,10,FALSE)</f>
        <v> 9.29,7</v>
      </c>
    </row>
    <row r="41" spans="1:8" ht="15" customHeight="1">
      <c r="A41" s="112">
        <f t="shared" si="0"/>
        <v>34</v>
      </c>
      <c r="B41" s="174">
        <v>61</v>
      </c>
      <c r="C41" s="113" t="str">
        <f>IF(VLOOKUP($B41,'Champ Classes'!$A:$E,2,FALSE)="","",VLOOKUP($B41,'Champ Classes'!$A:$E,2,FALSE))</f>
        <v>EMV 5</v>
      </c>
      <c r="D41" s="114" t="str">
        <f>CONCATENATE(VLOOKUP(B41,Startlist!B:H,3,FALSE)," / ",VLOOKUP(B41,Startlist!B:H,4,FALSE))</f>
        <v>Sander Ilves / Lauri Veso</v>
      </c>
      <c r="E41" s="115" t="str">
        <f>VLOOKUP(B41,Startlist!B:F,5,FALSE)</f>
        <v>EST</v>
      </c>
      <c r="F41" s="114" t="str">
        <f>VLOOKUP(B41,Startlist!B:H,7,FALSE)</f>
        <v>VAZ 21051</v>
      </c>
      <c r="G41" s="114" t="str">
        <f>VLOOKUP(B41,Startlist!B:H,6,FALSE)</f>
        <v>MILREM MOTORSPORT</v>
      </c>
      <c r="H41" s="116" t="str">
        <f>VLOOKUP(B41,Results!B:P,10,FALSE)</f>
        <v> 9.36,2</v>
      </c>
    </row>
    <row r="42" spans="1:8" ht="15" customHeight="1">
      <c r="A42" s="112">
        <f t="shared" si="0"/>
        <v>35</v>
      </c>
      <c r="B42" s="174">
        <v>25</v>
      </c>
      <c r="C42" s="113" t="str">
        <f>IF(VLOOKUP($B42,'Champ Classes'!$A:$E,2,FALSE)="","",VLOOKUP($B42,'Champ Classes'!$A:$E,2,FALSE))</f>
        <v>EMV 3</v>
      </c>
      <c r="D42" s="114" t="str">
        <f>CONCATENATE(VLOOKUP(B42,Startlist!B:H,3,FALSE)," / ",VLOOKUP(B42,Startlist!B:H,4,FALSE))</f>
        <v>Janno Pagar / Magnus Lepp</v>
      </c>
      <c r="E42" s="115" t="str">
        <f>VLOOKUP(B42,Startlist!B:F,5,FALSE)</f>
        <v>EST</v>
      </c>
      <c r="F42" s="114" t="str">
        <f>VLOOKUP(B42,Startlist!B:H,7,FALSE)</f>
        <v>Ford Fiesta</v>
      </c>
      <c r="G42" s="114" t="str">
        <f>VLOOKUP(B42,Startlist!B:H,6,FALSE)</f>
        <v>THULE MOTORSPORT</v>
      </c>
      <c r="H42" s="116" t="str">
        <f>VLOOKUP(B42,Results!B:P,10,FALSE)</f>
        <v> 9.38,0</v>
      </c>
    </row>
    <row r="43" spans="1:8" ht="15" customHeight="1">
      <c r="A43" s="112">
        <f t="shared" si="0"/>
        <v>36</v>
      </c>
      <c r="B43" s="174">
        <v>73</v>
      </c>
      <c r="C43" s="113" t="str">
        <f>IF(VLOOKUP($B43,'Champ Classes'!$A:$E,2,FALSE)="","",VLOOKUP($B43,'Champ Classes'!$A:$E,2,FALSE))</f>
        <v>EMV 6</v>
      </c>
      <c r="D43" s="114" t="str">
        <f>CONCATENATE(VLOOKUP(B43,Startlist!B:H,3,FALSE)," / ",VLOOKUP(B43,Startlist!B:H,4,FALSE))</f>
        <v>Imre Randmäe / Ken Hahn</v>
      </c>
      <c r="E43" s="115" t="str">
        <f>VLOOKUP(B43,Startlist!B:F,5,FALSE)</f>
        <v>EST</v>
      </c>
      <c r="F43" s="114" t="str">
        <f>VLOOKUP(B43,Startlist!B:H,7,FALSE)</f>
        <v>VW Golf 2</v>
      </c>
      <c r="G43" s="114" t="str">
        <f>VLOOKUP(B43,Startlist!B:H,6,FALSE)</f>
        <v>BTR RACING</v>
      </c>
      <c r="H43" s="116" t="str">
        <f>VLOOKUP(B43,Results!B:P,10,FALSE)</f>
        <v> 9.43,4</v>
      </c>
    </row>
    <row r="44" spans="1:8" ht="15" customHeight="1">
      <c r="A44" s="112">
        <f t="shared" si="0"/>
        <v>37</v>
      </c>
      <c r="B44" s="174">
        <v>87</v>
      </c>
      <c r="C44" s="113" t="str">
        <f>IF(VLOOKUP($B44,'Champ Classes'!$A:$E,2,FALSE)="","",VLOOKUP($B44,'Champ Classes'!$A:$E,2,FALSE))</f>
        <v>EMV 8</v>
      </c>
      <c r="D44" s="114" t="str">
        <f>CONCATENATE(VLOOKUP(B44,Startlist!B:H,3,FALSE)," / ",VLOOKUP(B44,Startlist!B:H,4,FALSE))</f>
        <v>Raik-Karl Aarma / Alo Vahtmäe</v>
      </c>
      <c r="E44" s="115" t="str">
        <f>VLOOKUP(B44,Startlist!B:F,5,FALSE)</f>
        <v>EST</v>
      </c>
      <c r="F44" s="114" t="str">
        <f>VLOOKUP(B44,Startlist!B:H,7,FALSE)</f>
        <v>GAZ 51</v>
      </c>
      <c r="G44" s="114" t="str">
        <f>VLOOKUP(B44,Startlist!B:H,6,FALSE)</f>
        <v>JUURU TEHNIKAKLUBI</v>
      </c>
      <c r="H44" s="116" t="str">
        <f>VLOOKUP(B44,Results!B:P,10,FALSE)</f>
        <v> 9.48,6</v>
      </c>
    </row>
    <row r="45" spans="1:8" ht="15" customHeight="1">
      <c r="A45" s="112">
        <f t="shared" si="0"/>
        <v>38</v>
      </c>
      <c r="B45" s="174">
        <v>78</v>
      </c>
      <c r="C45" s="113" t="str">
        <f>IF(VLOOKUP($B45,'Champ Classes'!$A:$E,2,FALSE)="","",VLOOKUP($B45,'Champ Classes'!$A:$E,2,FALSE))</f>
        <v>EMV 5</v>
      </c>
      <c r="D45" s="114" t="str">
        <f>CONCATENATE(VLOOKUP(B45,Startlist!B:H,3,FALSE)," / ",VLOOKUP(B45,Startlist!B:H,4,FALSE))</f>
        <v>Siim Nōmme / Indrek Hioväin</v>
      </c>
      <c r="E45" s="115" t="str">
        <f>VLOOKUP(B45,Startlist!B:F,5,FALSE)</f>
        <v>EST</v>
      </c>
      <c r="F45" s="114" t="str">
        <f>VLOOKUP(B45,Startlist!B:H,7,FALSE)</f>
        <v>Honda Civic</v>
      </c>
      <c r="G45" s="114" t="str">
        <f>VLOOKUP(B45,Startlist!B:H,6,FALSE)</f>
        <v>MILREM MOTORSPORT</v>
      </c>
      <c r="H45" s="116" t="str">
        <f>VLOOKUP(B45,Results!B:P,10,FALSE)</f>
        <v> 9.56,8</v>
      </c>
    </row>
    <row r="46" spans="1:8" ht="15" customHeight="1">
      <c r="A46" s="112">
        <f t="shared" si="0"/>
        <v>39</v>
      </c>
      <c r="B46" s="174">
        <v>89</v>
      </c>
      <c r="C46" s="113" t="str">
        <f>IF(VLOOKUP($B46,'Champ Classes'!$A:$E,2,FALSE)="","",VLOOKUP($B46,'Champ Classes'!$A:$E,2,FALSE))</f>
        <v>EMV 8</v>
      </c>
      <c r="D46" s="114" t="str">
        <f>CONCATENATE(VLOOKUP(B46,Startlist!B:H,3,FALSE)," / ",VLOOKUP(B46,Startlist!B:H,4,FALSE))</f>
        <v>Veiko Liukanen / Toivo Liukanen</v>
      </c>
      <c r="E46" s="115" t="str">
        <f>VLOOKUP(B46,Startlist!B:F,5,FALSE)</f>
        <v>EST</v>
      </c>
      <c r="F46" s="114" t="str">
        <f>VLOOKUP(B46,Startlist!B:H,7,FALSE)</f>
        <v>GAZ 51</v>
      </c>
      <c r="G46" s="114" t="str">
        <f>VLOOKUP(B46,Startlist!B:H,6,FALSE)</f>
        <v>MÄRJAMAA RALLY TEAM</v>
      </c>
      <c r="H46" s="116" t="str">
        <f>VLOOKUP(B46,Results!B:P,10,FALSE)</f>
        <v>10.04,6</v>
      </c>
    </row>
    <row r="47" spans="1:8" ht="15" customHeight="1">
      <c r="A47" s="112">
        <f t="shared" si="0"/>
        <v>40</v>
      </c>
      <c r="B47" s="174">
        <v>91</v>
      </c>
      <c r="C47" s="113" t="str">
        <f>IF(VLOOKUP($B47,'Champ Classes'!$A:$E,2,FALSE)="","",VLOOKUP($B47,'Champ Classes'!$A:$E,2,FALSE))</f>
        <v>EMV 8</v>
      </c>
      <c r="D47" s="114" t="str">
        <f>CONCATENATE(VLOOKUP(B47,Startlist!B:H,3,FALSE)," / ",VLOOKUP(B47,Startlist!B:H,4,FALSE))</f>
        <v>Ats Nōlvak / Mairo Ojaviir</v>
      </c>
      <c r="E47" s="115" t="str">
        <f>VLOOKUP(B47,Startlist!B:F,5,FALSE)</f>
        <v>EST</v>
      </c>
      <c r="F47" s="114" t="str">
        <f>VLOOKUP(B47,Startlist!B:H,7,FALSE)</f>
        <v>GAZ 53</v>
      </c>
      <c r="G47" s="114" t="str">
        <f>VLOOKUP(B47,Startlist!B:H,6,FALSE)</f>
        <v>MÄRJAMAA RALLY TEAM</v>
      </c>
      <c r="H47" s="116" t="str">
        <f>VLOOKUP(B47,Results!B:P,10,FALSE)</f>
        <v>10.11,7</v>
      </c>
    </row>
    <row r="48" spans="1:8" ht="15" customHeight="1">
      <c r="A48" s="112">
        <f t="shared" si="0"/>
        <v>41</v>
      </c>
      <c r="B48" s="174">
        <v>79</v>
      </c>
      <c r="C48" s="113" t="str">
        <f>IF(VLOOKUP($B48,'Champ Classes'!$A:$E,2,FALSE)="","",VLOOKUP($B48,'Champ Classes'!$A:$E,2,FALSE))</f>
        <v>EMV 6</v>
      </c>
      <c r="D48" s="114" t="str">
        <f>CONCATENATE(VLOOKUP(B48,Startlist!B:H,3,FALSE)," / ",VLOOKUP(B48,Startlist!B:H,4,FALSE))</f>
        <v>Erkki Jürgenson / Ain Maat</v>
      </c>
      <c r="E48" s="115" t="str">
        <f>VLOOKUP(B48,Startlist!B:F,5,FALSE)</f>
        <v>EST</v>
      </c>
      <c r="F48" s="114" t="str">
        <f>VLOOKUP(B48,Startlist!B:H,7,FALSE)</f>
        <v>BMW 318IS</v>
      </c>
      <c r="G48" s="114" t="str">
        <f>VLOOKUP(B48,Startlist!B:H,6,FALSE)</f>
        <v>MS RACING</v>
      </c>
      <c r="H48" s="116" t="str">
        <f>VLOOKUP(B48,Results!B:P,10,FALSE)</f>
        <v>10.13,1</v>
      </c>
    </row>
    <row r="49" spans="1:8" ht="15" customHeight="1">
      <c r="A49" s="112">
        <f t="shared" si="0"/>
        <v>42</v>
      </c>
      <c r="B49" s="174">
        <v>90</v>
      </c>
      <c r="C49" s="113" t="str">
        <f>IF(VLOOKUP($B49,'Champ Classes'!$A:$E,2,FALSE)="","",VLOOKUP($B49,'Champ Classes'!$A:$E,2,FALSE))</f>
        <v>EMV 8</v>
      </c>
      <c r="D49" s="114" t="str">
        <f>CONCATENATE(VLOOKUP(B49,Startlist!B:H,3,FALSE)," / ",VLOOKUP(B49,Startlist!B:H,4,FALSE))</f>
        <v>Martin Leemets / Rivo Hell</v>
      </c>
      <c r="E49" s="115" t="str">
        <f>VLOOKUP(B49,Startlist!B:F,5,FALSE)</f>
        <v>EST</v>
      </c>
      <c r="F49" s="114" t="str">
        <f>VLOOKUP(B49,Startlist!B:H,7,FALSE)</f>
        <v>GAZ 51</v>
      </c>
      <c r="G49" s="114" t="str">
        <f>VLOOKUP(B49,Startlist!B:H,6,FALSE)</f>
        <v>GAZ RALLIKLUBI</v>
      </c>
      <c r="H49" s="116" t="str">
        <f>VLOOKUP(B49,Results!B:P,10,FALSE)</f>
        <v>10.15,3</v>
      </c>
    </row>
    <row r="50" spans="1:8" ht="15" customHeight="1">
      <c r="A50" s="112">
        <f aca="true" t="shared" si="1" ref="A50:A55">A49+1</f>
        <v>43</v>
      </c>
      <c r="B50" s="174">
        <v>84</v>
      </c>
      <c r="C50" s="113" t="str">
        <f>IF(VLOOKUP($B50,'Champ Classes'!$A:$E,2,FALSE)="","",VLOOKUP($B50,'Champ Classes'!$A:$E,2,FALSE))</f>
        <v>EMV 6</v>
      </c>
      <c r="D50" s="114" t="str">
        <f>CONCATENATE(VLOOKUP(B50,Startlist!B:H,3,FALSE)," / ",VLOOKUP(B50,Startlist!B:H,4,FALSE))</f>
        <v>Kati Nōuakas / Argo Kästik</v>
      </c>
      <c r="E50" s="115" t="str">
        <f>VLOOKUP(B50,Startlist!B:F,5,FALSE)</f>
        <v>EST</v>
      </c>
      <c r="F50" s="114" t="str">
        <f>VLOOKUP(B50,Startlist!B:H,7,FALSE)</f>
        <v>Honda Civic Type-R</v>
      </c>
      <c r="G50" s="114" t="str">
        <f>VLOOKUP(B50,Startlist!B:H,6,FALSE)</f>
        <v>BTR RACING</v>
      </c>
      <c r="H50" s="116" t="str">
        <f>VLOOKUP(B50,Results!B:P,10,FALSE)</f>
        <v>10.17,6</v>
      </c>
    </row>
    <row r="51" spans="1:8" ht="15" customHeight="1">
      <c r="A51" s="112">
        <f t="shared" si="1"/>
        <v>44</v>
      </c>
      <c r="B51" s="174">
        <v>93</v>
      </c>
      <c r="C51" s="113" t="str">
        <f>IF(VLOOKUP($B51,'Champ Classes'!$A:$E,2,FALSE)="","",VLOOKUP($B51,'Champ Classes'!$A:$E,2,FALSE))</f>
        <v>EMV 8</v>
      </c>
      <c r="D51" s="114" t="str">
        <f>CONCATENATE(VLOOKUP(B51,Startlist!B:H,3,FALSE)," / ",VLOOKUP(B51,Startlist!B:H,4,FALSE))</f>
        <v>Illimar Hirsnik / Allan Birjukov</v>
      </c>
      <c r="E51" s="115" t="str">
        <f>VLOOKUP(B51,Startlist!B:F,5,FALSE)</f>
        <v>EST</v>
      </c>
      <c r="F51" s="114" t="str">
        <f>VLOOKUP(B51,Startlist!B:H,7,FALSE)</f>
        <v>GAZ 51</v>
      </c>
      <c r="G51" s="114" t="str">
        <f>VLOOKUP(B51,Startlist!B:H,6,FALSE)</f>
        <v>A1M MOTORSPORT</v>
      </c>
      <c r="H51" s="116" t="str">
        <f>VLOOKUP(B51,Results!B:P,10,FALSE)</f>
        <v>10.23,6</v>
      </c>
    </row>
    <row r="52" spans="1:8" ht="15" customHeight="1">
      <c r="A52" s="112">
        <f t="shared" si="1"/>
        <v>45</v>
      </c>
      <c r="B52" s="174">
        <v>95</v>
      </c>
      <c r="C52" s="113" t="str">
        <f>IF(VLOOKUP($B52,'Champ Classes'!$A:$E,2,FALSE)="","",VLOOKUP($B52,'Champ Classes'!$A:$E,2,FALSE))</f>
        <v>EMV 8</v>
      </c>
      <c r="D52" s="114" t="str">
        <f>CONCATENATE(VLOOKUP(B52,Startlist!B:H,3,FALSE)," / ",VLOOKUP(B52,Startlist!B:H,4,FALSE))</f>
        <v>Alo Pōder / Tarmo Heidemann</v>
      </c>
      <c r="E52" s="115" t="str">
        <f>VLOOKUP(B52,Startlist!B:F,5,FALSE)</f>
        <v>EST</v>
      </c>
      <c r="F52" s="114" t="str">
        <f>VLOOKUP(B52,Startlist!B:H,7,FALSE)</f>
        <v>GAZ 51</v>
      </c>
      <c r="G52" s="114" t="str">
        <f>VLOOKUP(B52,Startlist!B:H,6,FALSE)</f>
        <v>VÄNDRA TSK</v>
      </c>
      <c r="H52" s="116" t="str">
        <f>VLOOKUP(B52,Results!B:P,10,FALSE)</f>
        <v>10.46,8</v>
      </c>
    </row>
    <row r="53" spans="1:8" ht="15" customHeight="1">
      <c r="A53" s="112">
        <f t="shared" si="1"/>
        <v>46</v>
      </c>
      <c r="B53" s="174">
        <v>94</v>
      </c>
      <c r="C53" s="113" t="str">
        <f>IF(VLOOKUP($B53,'Champ Classes'!$A:$E,2,FALSE)="","",VLOOKUP($B53,'Champ Classes'!$A:$E,2,FALSE))</f>
        <v>EMV 8</v>
      </c>
      <c r="D53" s="114" t="str">
        <f>CONCATENATE(VLOOKUP(B53,Startlist!B:H,3,FALSE)," / ",VLOOKUP(B53,Startlist!B:H,4,FALSE))</f>
        <v>Janno Nuiamäe / Gabriel Kerk</v>
      </c>
      <c r="E53" s="115" t="str">
        <f>VLOOKUP(B53,Startlist!B:F,5,FALSE)</f>
        <v>EST</v>
      </c>
      <c r="F53" s="114" t="str">
        <f>VLOOKUP(B53,Startlist!B:H,7,FALSE)</f>
        <v>GAZ 51 WRC</v>
      </c>
      <c r="G53" s="114" t="str">
        <f>VLOOKUP(B53,Startlist!B:H,6,FALSE)</f>
        <v>GAZ RALLIKLUBI</v>
      </c>
      <c r="H53" s="116" t="str">
        <f>VLOOKUP(B53,Results!B:P,10,FALSE)</f>
        <v>10.47,4</v>
      </c>
    </row>
    <row r="54" spans="1:8" ht="15" customHeight="1">
      <c r="A54" s="112">
        <f t="shared" si="1"/>
        <v>47</v>
      </c>
      <c r="B54" s="174">
        <v>98</v>
      </c>
      <c r="C54" s="113" t="str">
        <f>IF(VLOOKUP($B54,'Champ Classes'!$A:$E,2,FALSE)="","",VLOOKUP($B54,'Champ Classes'!$A:$E,2,FALSE))</f>
        <v>EMV 8</v>
      </c>
      <c r="D54" s="114" t="str">
        <f>CONCATENATE(VLOOKUP(B54,Startlist!B:H,3,FALSE)," / ",VLOOKUP(B54,Startlist!B:H,4,FALSE))</f>
        <v>Neimo Nurmet / Indrek Sepp</v>
      </c>
      <c r="E54" s="115" t="str">
        <f>VLOOKUP(B54,Startlist!B:F,5,FALSE)</f>
        <v>EST</v>
      </c>
      <c r="F54" s="114" t="str">
        <f>VLOOKUP(B54,Startlist!B:H,7,FALSE)</f>
        <v>GAZ 51A</v>
      </c>
      <c r="G54" s="114" t="str">
        <f>VLOOKUP(B54,Startlist!B:H,6,FALSE)</f>
        <v>MÄRJAMAA RALLY TEAM</v>
      </c>
      <c r="H54" s="116" t="str">
        <f>VLOOKUP(B54,Results!B:P,10,FALSE)</f>
        <v>10.51,4</v>
      </c>
    </row>
    <row r="55" spans="1:8" ht="15" customHeight="1">
      <c r="A55" s="112">
        <f t="shared" si="1"/>
        <v>48</v>
      </c>
      <c r="B55" s="174">
        <v>97</v>
      </c>
      <c r="C55" s="113" t="str">
        <f>IF(VLOOKUP($B55,'Champ Classes'!$A:$E,2,FALSE)="","",VLOOKUP($B55,'Champ Classes'!$A:$E,2,FALSE))</f>
        <v>EMV 8</v>
      </c>
      <c r="D55" s="114" t="str">
        <f>CONCATENATE(VLOOKUP(B55,Startlist!B:H,3,FALSE)," / ",VLOOKUP(B55,Startlist!B:H,4,FALSE))</f>
        <v>Peeter Tammoja / Janno Tapo</v>
      </c>
      <c r="E55" s="115" t="str">
        <f>VLOOKUP(B55,Startlist!B:F,5,FALSE)</f>
        <v>EST</v>
      </c>
      <c r="F55" s="114" t="str">
        <f>VLOOKUP(B55,Startlist!B:H,7,FALSE)</f>
        <v>GAZ 53</v>
      </c>
      <c r="G55" s="114" t="str">
        <f>VLOOKUP(B55,Startlist!B:H,6,FALSE)</f>
        <v>JUURU TEHNIKAKLUBI</v>
      </c>
      <c r="H55" s="116" t="str">
        <f>VLOOKUP(B55,Results!B:P,10,FALSE)</f>
        <v>11.49,7</v>
      </c>
    </row>
  </sheetData>
  <sheetProtection/>
  <autoFilter ref="A7:H39"/>
  <mergeCells count="3"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3"/>
  </sheetPr>
  <dimension ref="A1:F93"/>
  <sheetViews>
    <sheetView zoomScalePageLayoutView="0" workbookViewId="0" topLeftCell="A1">
      <pane ySplit="1" topLeftCell="A67" activePane="bottomLeft" state="frozen"/>
      <selection pane="topLeft" activeCell="A1" sqref="A1"/>
      <selection pane="bottomLeft" activeCell="E78" sqref="E78"/>
    </sheetView>
  </sheetViews>
  <sheetFormatPr defaultColWidth="9.140625" defaultRowHeight="12.75"/>
  <cols>
    <col min="1" max="1" width="7.00390625" style="204" customWidth="1"/>
    <col min="2" max="2" width="11.00390625" style="204" customWidth="1"/>
    <col min="3" max="3" width="11.00390625" style="204" hidden="1" customWidth="1"/>
    <col min="4" max="4" width="11.28125" style="204" customWidth="1"/>
    <col min="5" max="5" width="27.00390625" style="204" customWidth="1"/>
    <col min="6" max="16384" width="9.140625" style="204" customWidth="1"/>
  </cols>
  <sheetData>
    <row r="1" spans="1:5" ht="15">
      <c r="A1" s="207" t="s">
        <v>29</v>
      </c>
      <c r="B1" s="207" t="s">
        <v>142</v>
      </c>
      <c r="C1" s="207" t="s">
        <v>440</v>
      </c>
      <c r="D1" s="207" t="s">
        <v>140</v>
      </c>
      <c r="E1" s="207" t="s">
        <v>141</v>
      </c>
    </row>
    <row r="2" spans="1:6" ht="15">
      <c r="A2" s="205">
        <v>2</v>
      </c>
      <c r="B2" s="203" t="s">
        <v>132</v>
      </c>
      <c r="C2" s="203"/>
      <c r="D2" s="205" t="s">
        <v>94</v>
      </c>
      <c r="E2" s="206" t="s">
        <v>45</v>
      </c>
      <c r="F2" s="204">
        <f>IF(VLOOKUP(A2,Startlist!B:C,2,FALSE)=D2,"","ERINEV")</f>
      </c>
    </row>
    <row r="3" spans="1:6" ht="15">
      <c r="A3" s="205">
        <v>3</v>
      </c>
      <c r="B3" s="203" t="s">
        <v>135</v>
      </c>
      <c r="C3" s="203"/>
      <c r="D3" s="205" t="s">
        <v>127</v>
      </c>
      <c r="E3" s="206" t="s">
        <v>233</v>
      </c>
      <c r="F3" s="204">
        <f>IF(VLOOKUP(A3,Startlist!B:C,2,FALSE)=D3,"","ERINEV")</f>
      </c>
    </row>
    <row r="4" spans="1:6" ht="15">
      <c r="A4" s="205">
        <v>4</v>
      </c>
      <c r="B4" s="203" t="s">
        <v>132</v>
      </c>
      <c r="C4" s="203"/>
      <c r="D4" s="205" t="s">
        <v>94</v>
      </c>
      <c r="E4" s="206" t="s">
        <v>236</v>
      </c>
      <c r="F4" s="204">
        <f>IF(VLOOKUP(A4,Startlist!B:C,2,FALSE)=D4,"","ERINEV")</f>
      </c>
    </row>
    <row r="5" spans="1:6" ht="15">
      <c r="A5" s="205">
        <v>5</v>
      </c>
      <c r="B5" s="203" t="s">
        <v>135</v>
      </c>
      <c r="C5" s="203"/>
      <c r="D5" s="205" t="s">
        <v>127</v>
      </c>
      <c r="E5" s="206" t="s">
        <v>240</v>
      </c>
      <c r="F5" s="204">
        <f>IF(VLOOKUP(A5,Startlist!B:C,2,FALSE)=D5,"","ERINEV")</f>
      </c>
    </row>
    <row r="6" spans="1:6" ht="15">
      <c r="A6" s="205">
        <v>6</v>
      </c>
      <c r="B6" s="203" t="s">
        <v>135</v>
      </c>
      <c r="C6" s="203"/>
      <c r="D6" s="205" t="s">
        <v>127</v>
      </c>
      <c r="E6" s="206" t="s">
        <v>243</v>
      </c>
      <c r="F6" s="204">
        <f>IF(VLOOKUP(A6,Startlist!B:C,2,FALSE)=D6,"","ERINEV")</f>
      </c>
    </row>
    <row r="7" spans="1:6" ht="15">
      <c r="A7" s="205">
        <v>7</v>
      </c>
      <c r="B7" s="203" t="s">
        <v>135</v>
      </c>
      <c r="C7" s="203"/>
      <c r="D7" s="205" t="s">
        <v>127</v>
      </c>
      <c r="E7" s="206" t="s">
        <v>248</v>
      </c>
      <c r="F7" s="204">
        <f>IF(VLOOKUP(A7,Startlist!B:C,2,FALSE)=D7,"","ERINEV")</f>
      </c>
    </row>
    <row r="8" spans="1:6" ht="15">
      <c r="A8" s="205">
        <v>8</v>
      </c>
      <c r="B8" s="203" t="s">
        <v>132</v>
      </c>
      <c r="C8" s="203"/>
      <c r="D8" s="205" t="s">
        <v>94</v>
      </c>
      <c r="E8" s="206" t="s">
        <v>158</v>
      </c>
      <c r="F8" s="204">
        <f>IF(VLOOKUP(A8,Startlist!B:C,2,FALSE)=D8,"","ERINEV")</f>
      </c>
    </row>
    <row r="9" spans="1:6" ht="15">
      <c r="A9" s="205">
        <v>9</v>
      </c>
      <c r="B9" s="203" t="s">
        <v>135</v>
      </c>
      <c r="C9" s="203"/>
      <c r="D9" s="205" t="s">
        <v>127</v>
      </c>
      <c r="E9" s="206" t="s">
        <v>252</v>
      </c>
      <c r="F9" s="204">
        <f>IF(VLOOKUP(A9,Startlist!B:C,2,FALSE)=D9,"","ERINEV")</f>
      </c>
    </row>
    <row r="10" spans="1:6" ht="15">
      <c r="A10" s="205">
        <v>10</v>
      </c>
      <c r="B10" s="203" t="s">
        <v>135</v>
      </c>
      <c r="C10" s="203"/>
      <c r="D10" s="205" t="s">
        <v>127</v>
      </c>
      <c r="E10" s="206" t="s">
        <v>255</v>
      </c>
      <c r="F10" s="204">
        <f>IF(VLOOKUP(A10,Startlist!B:C,2,FALSE)=D10,"","ERINEV")</f>
      </c>
    </row>
    <row r="11" spans="1:6" ht="15">
      <c r="A11" s="205">
        <v>11</v>
      </c>
      <c r="B11" s="203" t="s">
        <v>132</v>
      </c>
      <c r="C11" s="203"/>
      <c r="D11" s="205" t="s">
        <v>94</v>
      </c>
      <c r="E11" s="206" t="s">
        <v>260</v>
      </c>
      <c r="F11" s="204">
        <f>IF(VLOOKUP(A11,Startlist!B:C,2,FALSE)=D11,"","ERINEV")</f>
      </c>
    </row>
    <row r="12" spans="1:6" ht="15">
      <c r="A12" s="205">
        <v>12</v>
      </c>
      <c r="B12" s="203" t="s">
        <v>135</v>
      </c>
      <c r="C12" s="203"/>
      <c r="D12" s="205" t="s">
        <v>127</v>
      </c>
      <c r="E12" s="206" t="s">
        <v>263</v>
      </c>
      <c r="F12" s="204">
        <f>IF(VLOOKUP(A12,Startlist!B:C,2,FALSE)=D12,"","ERINEV")</f>
      </c>
    </row>
    <row r="13" spans="1:6" ht="15">
      <c r="A13" s="205">
        <v>14</v>
      </c>
      <c r="B13" s="203" t="s">
        <v>135</v>
      </c>
      <c r="C13" s="203"/>
      <c r="D13" s="205" t="s">
        <v>127</v>
      </c>
      <c r="E13" s="206" t="s">
        <v>143</v>
      </c>
      <c r="F13" s="204">
        <f>IF(VLOOKUP(A13,Startlist!B:C,2,FALSE)=D13,"","ERINEV")</f>
      </c>
    </row>
    <row r="14" spans="1:6" ht="15">
      <c r="A14" s="205">
        <v>15</v>
      </c>
      <c r="B14" s="203" t="s">
        <v>135</v>
      </c>
      <c r="C14" s="203"/>
      <c r="D14" s="205" t="s">
        <v>127</v>
      </c>
      <c r="E14" s="206" t="s">
        <v>269</v>
      </c>
      <c r="F14" s="204">
        <f>IF(VLOOKUP(A14,Startlist!B:C,2,FALSE)=D14,"","ERINEV")</f>
      </c>
    </row>
    <row r="15" spans="1:6" ht="15">
      <c r="A15" s="205">
        <v>16</v>
      </c>
      <c r="B15" s="203" t="s">
        <v>135</v>
      </c>
      <c r="C15" s="203"/>
      <c r="D15" s="205" t="s">
        <v>127</v>
      </c>
      <c r="E15" s="206" t="s">
        <v>129</v>
      </c>
      <c r="F15" s="204">
        <f>IF(VLOOKUP(A15,Startlist!B:C,2,FALSE)=D15,"","ERINEV")</f>
      </c>
    </row>
    <row r="16" spans="1:6" ht="15">
      <c r="A16" s="205">
        <v>17</v>
      </c>
      <c r="B16" s="203" t="s">
        <v>132</v>
      </c>
      <c r="C16" s="203"/>
      <c r="D16" s="205" t="s">
        <v>94</v>
      </c>
      <c r="E16" s="206" t="s">
        <v>274</v>
      </c>
      <c r="F16" s="204">
        <f>IF(VLOOKUP(A16,Startlist!B:C,2,FALSE)=D16,"","ERINEV")</f>
      </c>
    </row>
    <row r="17" spans="1:6" ht="15">
      <c r="A17" s="205">
        <v>18</v>
      </c>
      <c r="B17" s="203" t="s">
        <v>132</v>
      </c>
      <c r="C17" s="203"/>
      <c r="D17" s="205" t="s">
        <v>94</v>
      </c>
      <c r="E17" s="206" t="s">
        <v>153</v>
      </c>
      <c r="F17" s="204">
        <f>IF(VLOOKUP(A17,Startlist!B:C,2,FALSE)=D17,"","ERINEV")</f>
      </c>
    </row>
    <row r="18" spans="1:6" ht="15">
      <c r="A18" s="205">
        <v>19</v>
      </c>
      <c r="B18" s="203" t="s">
        <v>135</v>
      </c>
      <c r="C18" s="203"/>
      <c r="D18" s="205" t="s">
        <v>127</v>
      </c>
      <c r="E18" s="206" t="s">
        <v>281</v>
      </c>
      <c r="F18" s="204">
        <f>IF(VLOOKUP(A18,Startlist!B:C,2,FALSE)=D18,"","ERINEV")</f>
      </c>
    </row>
    <row r="19" spans="1:6" ht="15">
      <c r="A19" s="205">
        <v>20</v>
      </c>
      <c r="B19" s="203" t="s">
        <v>135</v>
      </c>
      <c r="C19" s="203"/>
      <c r="D19" s="205" t="s">
        <v>127</v>
      </c>
      <c r="E19" s="206" t="s">
        <v>167</v>
      </c>
      <c r="F19" s="204">
        <f>IF(VLOOKUP(A19,Startlist!B:C,2,FALSE)=D19,"","ERINEV")</f>
      </c>
    </row>
    <row r="20" spans="1:6" ht="15">
      <c r="A20" s="205">
        <v>22</v>
      </c>
      <c r="B20" s="203" t="s">
        <v>133</v>
      </c>
      <c r="C20" s="203"/>
      <c r="D20" s="205" t="s">
        <v>90</v>
      </c>
      <c r="E20" s="206" t="s">
        <v>155</v>
      </c>
      <c r="F20" s="204">
        <f>IF(VLOOKUP(A20,Startlist!B:C,2,FALSE)=D20,"","ERINEV")</f>
      </c>
    </row>
    <row r="21" spans="1:6" ht="15">
      <c r="A21" s="205">
        <v>23</v>
      </c>
      <c r="B21" s="203" t="s">
        <v>133</v>
      </c>
      <c r="C21" s="203"/>
      <c r="D21" s="205" t="s">
        <v>90</v>
      </c>
      <c r="E21" s="206" t="s">
        <v>292</v>
      </c>
      <c r="F21" s="204">
        <f>IF(VLOOKUP(A21,Startlist!B:C,2,FALSE)=D21,"","ERINEV")</f>
      </c>
    </row>
    <row r="22" spans="1:6" ht="15">
      <c r="A22" s="205">
        <v>24</v>
      </c>
      <c r="B22" s="203" t="s">
        <v>133</v>
      </c>
      <c r="C22" s="203"/>
      <c r="D22" s="205" t="s">
        <v>90</v>
      </c>
      <c r="E22" s="206" t="s">
        <v>0</v>
      </c>
      <c r="F22" s="204">
        <f>IF(VLOOKUP(A22,Startlist!B:C,2,FALSE)=D22,"","ERINEV")</f>
      </c>
    </row>
    <row r="23" spans="1:6" ht="15">
      <c r="A23" s="205">
        <v>25</v>
      </c>
      <c r="B23" s="203" t="s">
        <v>134</v>
      </c>
      <c r="C23" s="203"/>
      <c r="D23" s="205" t="s">
        <v>93</v>
      </c>
      <c r="E23" s="206" t="s">
        <v>296</v>
      </c>
      <c r="F23" s="204">
        <f>IF(VLOOKUP(A23,Startlist!B:C,2,FALSE)=D23,"","ERINEV")</f>
      </c>
    </row>
    <row r="24" spans="1:6" ht="15">
      <c r="A24" s="205">
        <v>26</v>
      </c>
      <c r="B24" s="203" t="s">
        <v>134</v>
      </c>
      <c r="C24" s="203"/>
      <c r="D24" s="205" t="s">
        <v>93</v>
      </c>
      <c r="E24" s="206" t="s">
        <v>163</v>
      </c>
      <c r="F24" s="204">
        <f>IF(VLOOKUP(A24,Startlist!B:C,2,FALSE)=D24,"","ERINEV")</f>
      </c>
    </row>
    <row r="25" spans="1:6" ht="15">
      <c r="A25" s="205">
        <v>27</v>
      </c>
      <c r="B25" s="203" t="s">
        <v>134</v>
      </c>
      <c r="C25" s="203"/>
      <c r="D25" s="205" t="s">
        <v>93</v>
      </c>
      <c r="E25" s="206" t="s">
        <v>300</v>
      </c>
      <c r="F25" s="204">
        <f>IF(VLOOKUP(A25,Startlist!B:C,2,FALSE)=D25,"","ERINEV")</f>
      </c>
    </row>
    <row r="26" spans="1:6" ht="15">
      <c r="A26" s="205">
        <v>28</v>
      </c>
      <c r="B26" s="203" t="s">
        <v>134</v>
      </c>
      <c r="C26" s="203"/>
      <c r="D26" s="205" t="s">
        <v>93</v>
      </c>
      <c r="E26" s="206" t="s">
        <v>109</v>
      </c>
      <c r="F26" s="204">
        <f>IF(VLOOKUP(A26,Startlist!B:C,2,FALSE)=D26,"","ERINEV")</f>
      </c>
    </row>
    <row r="27" spans="1:6" ht="15">
      <c r="A27" s="205">
        <v>30</v>
      </c>
      <c r="B27" s="203" t="s">
        <v>134</v>
      </c>
      <c r="C27" s="203"/>
      <c r="D27" s="205" t="s">
        <v>93</v>
      </c>
      <c r="E27" s="206" t="s">
        <v>31</v>
      </c>
      <c r="F27" s="204">
        <f>IF(VLOOKUP(A27,Startlist!B:C,2,FALSE)=D27,"","ERINEV")</f>
      </c>
    </row>
    <row r="28" spans="1:6" ht="15">
      <c r="A28" s="205">
        <v>32</v>
      </c>
      <c r="B28" s="203" t="s">
        <v>134</v>
      </c>
      <c r="C28" s="203"/>
      <c r="D28" s="205" t="s">
        <v>93</v>
      </c>
      <c r="E28" s="206" t="s">
        <v>310</v>
      </c>
      <c r="F28" s="204">
        <f>IF(VLOOKUP(A28,Startlist!B:C,2,FALSE)=D28,"","ERINEV")</f>
      </c>
    </row>
    <row r="29" spans="1:6" ht="15">
      <c r="A29" s="205">
        <v>33</v>
      </c>
      <c r="B29" s="203" t="s">
        <v>132</v>
      </c>
      <c r="C29" s="203"/>
      <c r="D29" s="205" t="s">
        <v>94</v>
      </c>
      <c r="E29" s="206" t="s">
        <v>314</v>
      </c>
      <c r="F29" s="204">
        <f>IF(VLOOKUP(A29,Startlist!B:C,2,FALSE)=D29,"","ERINEV")</f>
      </c>
    </row>
    <row r="30" spans="1:6" ht="15">
      <c r="A30" s="205">
        <v>34</v>
      </c>
      <c r="B30" s="203" t="s">
        <v>134</v>
      </c>
      <c r="C30" s="203"/>
      <c r="D30" s="205" t="s">
        <v>93</v>
      </c>
      <c r="E30" s="206" t="s">
        <v>33</v>
      </c>
      <c r="F30" s="204">
        <f>IF(VLOOKUP(A30,Startlist!B:C,2,FALSE)=D30,"","ERINEV")</f>
      </c>
    </row>
    <row r="31" spans="1:6" ht="15">
      <c r="A31" s="205">
        <v>35</v>
      </c>
      <c r="B31" s="203" t="s">
        <v>137</v>
      </c>
      <c r="C31" s="203"/>
      <c r="D31" s="205" t="s">
        <v>91</v>
      </c>
      <c r="E31" s="206" t="s">
        <v>105</v>
      </c>
      <c r="F31" s="204">
        <f>IF(VLOOKUP(A31,Startlist!B:C,2,FALSE)=D31,"","ERINEV")</f>
      </c>
    </row>
    <row r="32" spans="1:6" ht="15">
      <c r="A32" s="205">
        <v>36</v>
      </c>
      <c r="B32" s="203" t="s">
        <v>137</v>
      </c>
      <c r="C32" s="203"/>
      <c r="D32" s="205" t="s">
        <v>91</v>
      </c>
      <c r="E32" s="206" t="s">
        <v>321</v>
      </c>
      <c r="F32" s="204">
        <f>IF(VLOOKUP(A32,Startlist!B:C,2,FALSE)=D32,"","ERINEV")</f>
      </c>
    </row>
    <row r="33" spans="1:6" ht="15">
      <c r="A33" s="205">
        <v>37</v>
      </c>
      <c r="B33" s="203" t="s">
        <v>137</v>
      </c>
      <c r="C33" s="203"/>
      <c r="D33" s="205" t="s">
        <v>91</v>
      </c>
      <c r="E33" s="206" t="s">
        <v>35</v>
      </c>
      <c r="F33" s="204">
        <f>IF(VLOOKUP(A33,Startlist!B:C,2,FALSE)=D33,"","ERINEV")</f>
      </c>
    </row>
    <row r="34" spans="1:6" ht="15">
      <c r="A34" s="205">
        <v>38</v>
      </c>
      <c r="B34" s="203" t="s">
        <v>137</v>
      </c>
      <c r="C34" s="203"/>
      <c r="D34" s="205" t="s">
        <v>91</v>
      </c>
      <c r="E34" s="206" t="s">
        <v>169</v>
      </c>
      <c r="F34" s="204">
        <f>IF(VLOOKUP(A34,Startlist!B:C,2,FALSE)=D34,"","ERINEV")</f>
      </c>
    </row>
    <row r="35" spans="1:6" ht="15">
      <c r="A35" s="205">
        <v>39</v>
      </c>
      <c r="B35" s="203" t="s">
        <v>137</v>
      </c>
      <c r="C35" s="203"/>
      <c r="D35" s="205" t="s">
        <v>91</v>
      </c>
      <c r="E35" s="206" t="s">
        <v>116</v>
      </c>
      <c r="F35" s="204">
        <f>IF(VLOOKUP(A35,Startlist!B:C,2,FALSE)=D35,"","ERINEV")</f>
      </c>
    </row>
    <row r="36" spans="1:6" ht="15">
      <c r="A36" s="205">
        <v>40</v>
      </c>
      <c r="B36" s="203" t="s">
        <v>133</v>
      </c>
      <c r="C36" s="203"/>
      <c r="D36" s="205" t="s">
        <v>90</v>
      </c>
      <c r="E36" s="206" t="s">
        <v>28</v>
      </c>
      <c r="F36" s="204">
        <f>IF(VLOOKUP(A36,Startlist!B:C,2,FALSE)=D36,"","ERINEV")</f>
      </c>
    </row>
    <row r="37" spans="1:6" ht="15">
      <c r="A37" s="205">
        <v>41</v>
      </c>
      <c r="B37" s="203" t="s">
        <v>133</v>
      </c>
      <c r="C37" s="203"/>
      <c r="D37" s="205" t="s">
        <v>90</v>
      </c>
      <c r="E37" s="206" t="s">
        <v>328</v>
      </c>
      <c r="F37" s="204">
        <f>IF(VLOOKUP(A37,Startlist!B:C,2,FALSE)=D37,"","ERINEV")</f>
      </c>
    </row>
    <row r="38" spans="1:6" ht="15">
      <c r="A38" s="205">
        <v>42</v>
      </c>
      <c r="B38" s="203" t="s">
        <v>133</v>
      </c>
      <c r="C38" s="203"/>
      <c r="D38" s="205" t="s">
        <v>90</v>
      </c>
      <c r="E38" s="206" t="s">
        <v>331</v>
      </c>
      <c r="F38" s="204">
        <f>IF(VLOOKUP(A38,Startlist!B:C,2,FALSE)=D38,"","ERINEV")</f>
      </c>
    </row>
    <row r="39" spans="1:6" ht="15">
      <c r="A39" s="205">
        <v>43</v>
      </c>
      <c r="B39" s="203" t="s">
        <v>137</v>
      </c>
      <c r="C39" s="203"/>
      <c r="D39" s="205" t="s">
        <v>91</v>
      </c>
      <c r="E39" s="206" t="s">
        <v>5</v>
      </c>
      <c r="F39" s="204">
        <f>IF(VLOOKUP(A39,Startlist!B:C,2,FALSE)=D39,"","ERINEV")</f>
      </c>
    </row>
    <row r="40" spans="1:6" ht="15">
      <c r="A40" s="205">
        <v>44</v>
      </c>
      <c r="B40" s="203" t="s">
        <v>137</v>
      </c>
      <c r="C40" s="203"/>
      <c r="D40" s="205" t="s">
        <v>91</v>
      </c>
      <c r="E40" s="206" t="s">
        <v>1</v>
      </c>
      <c r="F40" s="204">
        <f>IF(VLOOKUP(A40,Startlist!B:C,2,FALSE)=D40,"","ERINEV")</f>
      </c>
    </row>
    <row r="41" spans="1:6" ht="15">
      <c r="A41" s="218">
        <v>45</v>
      </c>
      <c r="B41" s="203" t="s">
        <v>136</v>
      </c>
      <c r="C41" s="203"/>
      <c r="D41" s="205" t="s">
        <v>89</v>
      </c>
      <c r="E41" s="206" t="s">
        <v>337</v>
      </c>
      <c r="F41" s="204">
        <f>IF(VLOOKUP(A41,Startlist!B:C,2,FALSE)=D41,"","ERINEV")</f>
      </c>
    </row>
    <row r="42" spans="1:6" ht="15">
      <c r="A42" s="205">
        <v>46</v>
      </c>
      <c r="B42" s="203" t="s">
        <v>133</v>
      </c>
      <c r="C42" s="203"/>
      <c r="D42" s="205" t="s">
        <v>90</v>
      </c>
      <c r="E42" s="206" t="s">
        <v>3</v>
      </c>
      <c r="F42" s="204">
        <f>IF(VLOOKUP(A42,Startlist!B:C,2,FALSE)=D42,"","ERINEV")</f>
      </c>
    </row>
    <row r="43" spans="1:6" ht="15">
      <c r="A43" s="205">
        <v>47</v>
      </c>
      <c r="B43" s="203" t="s">
        <v>133</v>
      </c>
      <c r="C43" s="203"/>
      <c r="D43" s="205" t="s">
        <v>90</v>
      </c>
      <c r="E43" s="206" t="s">
        <v>114</v>
      </c>
      <c r="F43" s="204">
        <f>IF(VLOOKUP(A43,Startlist!B:C,2,FALSE)=D43,"","ERINEV")</f>
      </c>
    </row>
    <row r="44" spans="1:6" ht="15">
      <c r="A44" s="205">
        <v>48</v>
      </c>
      <c r="B44" s="203" t="s">
        <v>133</v>
      </c>
      <c r="C44" s="203"/>
      <c r="D44" s="205" t="s">
        <v>90</v>
      </c>
      <c r="E44" s="206" t="s">
        <v>171</v>
      </c>
      <c r="F44" s="204">
        <f>IF(VLOOKUP(A44,Startlist!B:C,2,FALSE)=D44,"","ERINEV")</f>
      </c>
    </row>
    <row r="45" spans="1:6" ht="15">
      <c r="A45" s="205">
        <v>49</v>
      </c>
      <c r="B45" s="203" t="s">
        <v>133</v>
      </c>
      <c r="C45" s="203"/>
      <c r="D45" s="205" t="s">
        <v>90</v>
      </c>
      <c r="E45" s="206" t="s">
        <v>173</v>
      </c>
      <c r="F45" s="204">
        <f>IF(VLOOKUP(A45,Startlist!B:C,2,FALSE)=D45,"","ERINEV")</f>
      </c>
    </row>
    <row r="46" spans="1:6" ht="15">
      <c r="A46" s="205">
        <v>50</v>
      </c>
      <c r="B46" s="203" t="s">
        <v>136</v>
      </c>
      <c r="C46" s="203"/>
      <c r="D46" s="205" t="s">
        <v>89</v>
      </c>
      <c r="E46" s="206" t="s">
        <v>12</v>
      </c>
      <c r="F46" s="204">
        <f>IF(VLOOKUP(A46,Startlist!B:C,2,FALSE)=D46,"","ERINEV")</f>
      </c>
    </row>
    <row r="47" spans="1:6" ht="15">
      <c r="A47" s="205">
        <v>51</v>
      </c>
      <c r="B47" s="203" t="s">
        <v>133</v>
      </c>
      <c r="C47" s="203"/>
      <c r="D47" s="205" t="s">
        <v>90</v>
      </c>
      <c r="E47" s="206" t="s">
        <v>175</v>
      </c>
      <c r="F47" s="204">
        <f>IF(VLOOKUP(A47,Startlist!B:C,2,FALSE)=D47,"","ERINEV")</f>
      </c>
    </row>
    <row r="48" spans="1:6" ht="15">
      <c r="A48" s="205">
        <v>53</v>
      </c>
      <c r="B48" s="203" t="s">
        <v>133</v>
      </c>
      <c r="C48" s="203"/>
      <c r="D48" s="205" t="s">
        <v>90</v>
      </c>
      <c r="E48" s="206" t="s">
        <v>351</v>
      </c>
      <c r="F48" s="204">
        <f>IF(VLOOKUP(A48,Startlist!B:C,2,FALSE)=D48,"","ERINEV")</f>
      </c>
    </row>
    <row r="49" spans="1:6" ht="15">
      <c r="A49" s="205">
        <v>54</v>
      </c>
      <c r="B49" s="203" t="s">
        <v>138</v>
      </c>
      <c r="C49" s="203"/>
      <c r="D49" s="205" t="s">
        <v>92</v>
      </c>
      <c r="E49" s="206" t="s">
        <v>354</v>
      </c>
      <c r="F49" s="204">
        <f>IF(VLOOKUP(A49,Startlist!B:C,2,FALSE)=D49,"","ERINEV")</f>
      </c>
    </row>
    <row r="50" spans="1:6" ht="15">
      <c r="A50" s="205">
        <v>55</v>
      </c>
      <c r="B50" s="203" t="s">
        <v>133</v>
      </c>
      <c r="C50" s="203"/>
      <c r="D50" s="205" t="s">
        <v>90</v>
      </c>
      <c r="E50" s="206" t="s">
        <v>17</v>
      </c>
      <c r="F50" s="204">
        <f>IF(VLOOKUP(A50,Startlist!B:C,2,FALSE)=D50,"","ERINEV")</f>
      </c>
    </row>
    <row r="51" spans="1:6" ht="15">
      <c r="A51" s="205">
        <v>56</v>
      </c>
      <c r="B51" s="203" t="s">
        <v>138</v>
      </c>
      <c r="C51" s="203"/>
      <c r="D51" s="205" t="s">
        <v>92</v>
      </c>
      <c r="E51" s="206" t="s">
        <v>22</v>
      </c>
      <c r="F51" s="204">
        <f>IF(VLOOKUP(A51,Startlist!B:C,2,FALSE)=D51,"","ERINEV")</f>
      </c>
    </row>
    <row r="52" spans="1:6" ht="15">
      <c r="A52" s="205">
        <v>57</v>
      </c>
      <c r="B52" s="203" t="s">
        <v>136</v>
      </c>
      <c r="C52" s="203"/>
      <c r="D52" s="205" t="s">
        <v>89</v>
      </c>
      <c r="E52" s="206" t="s">
        <v>361</v>
      </c>
      <c r="F52" s="204">
        <f>IF(VLOOKUP(A52,Startlist!B:C,2,FALSE)=D52,"","ERINEV")</f>
      </c>
    </row>
    <row r="53" spans="1:6" ht="15">
      <c r="A53" s="205">
        <v>58</v>
      </c>
      <c r="B53" s="203" t="s">
        <v>136</v>
      </c>
      <c r="C53" s="203"/>
      <c r="D53" s="205" t="s">
        <v>89</v>
      </c>
      <c r="E53" s="206" t="s">
        <v>366</v>
      </c>
      <c r="F53" s="204">
        <f>IF(VLOOKUP(A53,Startlist!B:C,2,FALSE)=D53,"","ERINEV")</f>
      </c>
    </row>
    <row r="54" spans="1:6" ht="15">
      <c r="A54" s="205">
        <v>59</v>
      </c>
      <c r="B54" s="203" t="s">
        <v>136</v>
      </c>
      <c r="C54" s="203"/>
      <c r="D54" s="205" t="s">
        <v>89</v>
      </c>
      <c r="E54" s="206" t="s">
        <v>21</v>
      </c>
      <c r="F54" s="204">
        <f>IF(VLOOKUP(A54,Startlist!B:C,2,FALSE)=D54,"","ERINEV")</f>
      </c>
    </row>
    <row r="55" spans="1:6" ht="15">
      <c r="A55" s="205">
        <v>60</v>
      </c>
      <c r="B55" s="203" t="s">
        <v>138</v>
      </c>
      <c r="C55" s="203"/>
      <c r="D55" s="205" t="s">
        <v>92</v>
      </c>
      <c r="E55" s="206" t="s">
        <v>371</v>
      </c>
      <c r="F55" s="204">
        <f>IF(VLOOKUP(A55,Startlist!B:C,2,FALSE)=D55,"","ERINEV")</f>
      </c>
    </row>
    <row r="56" spans="1:6" ht="15">
      <c r="A56" s="205">
        <v>61</v>
      </c>
      <c r="B56" s="203" t="s">
        <v>138</v>
      </c>
      <c r="C56" s="203"/>
      <c r="D56" s="205" t="s">
        <v>92</v>
      </c>
      <c r="E56" s="206" t="s">
        <v>180</v>
      </c>
      <c r="F56" s="204">
        <f>IF(VLOOKUP(A56,Startlist!B:C,2,FALSE)=D56,"","ERINEV")</f>
      </c>
    </row>
    <row r="57" spans="1:6" ht="15">
      <c r="A57" s="205">
        <v>62</v>
      </c>
      <c r="B57" s="203" t="s">
        <v>136</v>
      </c>
      <c r="C57" s="203"/>
      <c r="D57" s="205" t="s">
        <v>89</v>
      </c>
      <c r="E57" s="206" t="s">
        <v>375</v>
      </c>
      <c r="F57" s="204">
        <f>IF(VLOOKUP(A57,Startlist!B:C,2,FALSE)=D57,"","ERINEV")</f>
      </c>
    </row>
    <row r="58" spans="1:6" ht="15">
      <c r="A58" s="205">
        <v>63</v>
      </c>
      <c r="B58" s="203" t="s">
        <v>137</v>
      </c>
      <c r="C58" s="203"/>
      <c r="D58" s="205" t="s">
        <v>91</v>
      </c>
      <c r="E58" s="206" t="s">
        <v>15</v>
      </c>
      <c r="F58" s="204">
        <f>IF(VLOOKUP(A58,Startlist!B:C,2,FALSE)=D58,"","ERINEV")</f>
      </c>
    </row>
    <row r="59" spans="1:6" ht="15">
      <c r="A59" s="205">
        <v>64</v>
      </c>
      <c r="B59" s="203" t="s">
        <v>137</v>
      </c>
      <c r="C59" s="203"/>
      <c r="D59" s="205" t="s">
        <v>91</v>
      </c>
      <c r="E59" s="206" t="s">
        <v>204</v>
      </c>
      <c r="F59" s="204">
        <f>IF(VLOOKUP(A59,Startlist!B:C,2,FALSE)=D59,"","ERINEV")</f>
      </c>
    </row>
    <row r="60" spans="1:6" ht="15">
      <c r="A60" s="205">
        <v>65</v>
      </c>
      <c r="B60" s="203" t="s">
        <v>136</v>
      </c>
      <c r="C60" s="203"/>
      <c r="D60" s="205" t="s">
        <v>89</v>
      </c>
      <c r="E60" s="206" t="s">
        <v>183</v>
      </c>
      <c r="F60" s="204">
        <f>IF(VLOOKUP(A60,Startlist!B:C,2,FALSE)=D60,"","ERINEV")</f>
      </c>
    </row>
    <row r="61" spans="1:6" ht="15">
      <c r="A61" s="205">
        <v>66</v>
      </c>
      <c r="B61" s="203" t="s">
        <v>136</v>
      </c>
      <c r="C61" s="203"/>
      <c r="D61" s="205" t="s">
        <v>89</v>
      </c>
      <c r="E61" s="206" t="s">
        <v>384</v>
      </c>
      <c r="F61" s="204">
        <f>IF(VLOOKUP(A61,Startlist!B:C,2,FALSE)=D61,"","ERINEV")</f>
      </c>
    </row>
    <row r="62" spans="1:6" ht="15">
      <c r="A62" s="205">
        <v>67</v>
      </c>
      <c r="B62" s="203" t="s">
        <v>136</v>
      </c>
      <c r="C62" s="203"/>
      <c r="D62" s="205" t="s">
        <v>89</v>
      </c>
      <c r="E62" s="206" t="s">
        <v>209</v>
      </c>
      <c r="F62" s="204">
        <f>IF(VLOOKUP(A62,Startlist!B:C,2,FALSE)=D62,"","ERINEV")</f>
      </c>
    </row>
    <row r="63" spans="1:6" ht="15">
      <c r="A63" s="205">
        <v>69</v>
      </c>
      <c r="B63" s="203" t="s">
        <v>132</v>
      </c>
      <c r="C63" s="203"/>
      <c r="D63" s="205" t="s">
        <v>94</v>
      </c>
      <c r="E63" s="206" t="s">
        <v>390</v>
      </c>
      <c r="F63" s="204">
        <f>IF(VLOOKUP(A63,Startlist!B:C,2,FALSE)=D63,"","ERINEV")</f>
      </c>
    </row>
    <row r="64" spans="1:6" ht="15">
      <c r="A64" s="205">
        <v>70</v>
      </c>
      <c r="B64" s="203" t="s">
        <v>136</v>
      </c>
      <c r="C64" s="203"/>
      <c r="D64" s="205" t="s">
        <v>89</v>
      </c>
      <c r="E64" s="206" t="s">
        <v>38</v>
      </c>
      <c r="F64" s="204">
        <f>IF(VLOOKUP(A64,Startlist!B:C,2,FALSE)=D64,"","ERINEV")</f>
      </c>
    </row>
    <row r="65" spans="1:6" ht="15">
      <c r="A65" s="205">
        <v>71</v>
      </c>
      <c r="B65" s="203" t="s">
        <v>136</v>
      </c>
      <c r="C65" s="203"/>
      <c r="D65" s="205" t="s">
        <v>89</v>
      </c>
      <c r="E65" s="206" t="s">
        <v>187</v>
      </c>
      <c r="F65" s="204">
        <f>IF(VLOOKUP(A65,Startlist!B:C,2,FALSE)=D65,"","ERINEV")</f>
      </c>
    </row>
    <row r="66" spans="1:6" ht="15">
      <c r="A66" s="205">
        <v>72</v>
      </c>
      <c r="B66" s="203" t="s">
        <v>136</v>
      </c>
      <c r="C66" s="203"/>
      <c r="D66" s="205" t="s">
        <v>89</v>
      </c>
      <c r="E66" s="206" t="s">
        <v>395</v>
      </c>
      <c r="F66" s="204">
        <f>IF(VLOOKUP(A66,Startlist!B:C,2,FALSE)=D66,"","ERINEV")</f>
      </c>
    </row>
    <row r="67" spans="1:6" ht="15">
      <c r="A67" s="205">
        <v>73</v>
      </c>
      <c r="B67" s="203" t="s">
        <v>136</v>
      </c>
      <c r="C67" s="203"/>
      <c r="D67" s="205" t="s">
        <v>89</v>
      </c>
      <c r="E67" s="206" t="s">
        <v>193</v>
      </c>
      <c r="F67" s="204">
        <f>IF(VLOOKUP(A67,Startlist!B:C,2,FALSE)=D67,"","ERINEV")</f>
      </c>
    </row>
    <row r="68" spans="1:6" ht="15">
      <c r="A68" s="205">
        <v>75</v>
      </c>
      <c r="B68" s="203" t="s">
        <v>136</v>
      </c>
      <c r="C68" s="203"/>
      <c r="D68" s="205" t="s">
        <v>89</v>
      </c>
      <c r="E68" s="206" t="s">
        <v>191</v>
      </c>
      <c r="F68" s="204">
        <f>IF(VLOOKUP(A68,Startlist!B:C,2,FALSE)=D68,"","ERINEV")</f>
      </c>
    </row>
    <row r="69" spans="1:6" ht="15">
      <c r="A69" s="205">
        <v>76</v>
      </c>
      <c r="B69" s="203" t="s">
        <v>137</v>
      </c>
      <c r="C69" s="203"/>
      <c r="D69" s="205" t="s">
        <v>91</v>
      </c>
      <c r="E69" s="206" t="s">
        <v>403</v>
      </c>
      <c r="F69" s="204">
        <f>IF(VLOOKUP(A69,Startlist!B:C,2,FALSE)=D69,"","ERINEV")</f>
      </c>
    </row>
    <row r="70" spans="1:6" ht="15">
      <c r="A70" s="205">
        <v>77</v>
      </c>
      <c r="B70" s="203" t="s">
        <v>133</v>
      </c>
      <c r="C70" s="203"/>
      <c r="D70" s="205" t="s">
        <v>90</v>
      </c>
      <c r="E70" s="206" t="s">
        <v>185</v>
      </c>
      <c r="F70" s="204">
        <f>IF(VLOOKUP(A70,Startlist!B:C,2,FALSE)=D70,"","ERINEV")</f>
      </c>
    </row>
    <row r="71" spans="1:6" ht="15">
      <c r="A71" s="205">
        <v>78</v>
      </c>
      <c r="B71" s="203" t="s">
        <v>138</v>
      </c>
      <c r="C71" s="203"/>
      <c r="D71" s="205" t="s">
        <v>92</v>
      </c>
      <c r="E71" s="206" t="s">
        <v>200</v>
      </c>
      <c r="F71" s="204">
        <f>IF(VLOOKUP(A71,Startlist!B:C,2,FALSE)=D71,"","ERINEV")</f>
      </c>
    </row>
    <row r="72" spans="1:6" ht="15">
      <c r="A72" s="205">
        <v>79</v>
      </c>
      <c r="B72" s="203" t="s">
        <v>136</v>
      </c>
      <c r="C72" s="203"/>
      <c r="D72" s="205" t="s">
        <v>89</v>
      </c>
      <c r="E72" s="206" t="s">
        <v>198</v>
      </c>
      <c r="F72" s="204">
        <f>IF(VLOOKUP(A72,Startlist!B:C,2,FALSE)=D72,"","ERINEV")</f>
      </c>
    </row>
    <row r="73" spans="1:6" ht="15">
      <c r="A73" s="205">
        <v>80</v>
      </c>
      <c r="B73" s="203" t="s">
        <v>137</v>
      </c>
      <c r="C73" s="203"/>
      <c r="D73" s="205" t="s">
        <v>91</v>
      </c>
      <c r="E73" s="206" t="s">
        <v>206</v>
      </c>
      <c r="F73" s="204">
        <f>IF(VLOOKUP(A73,Startlist!B:C,2,FALSE)=D73,"","ERINEV")</f>
      </c>
    </row>
    <row r="74" spans="1:6" ht="15">
      <c r="A74" s="205">
        <v>81</v>
      </c>
      <c r="B74" s="203" t="s">
        <v>137</v>
      </c>
      <c r="C74" s="203"/>
      <c r="D74" s="205" t="s">
        <v>91</v>
      </c>
      <c r="E74" s="206" t="s">
        <v>196</v>
      </c>
      <c r="F74" s="204">
        <f>IF(VLOOKUP(A74,Startlist!B:C,2,FALSE)=D74,"","ERINEV")</f>
      </c>
    </row>
    <row r="75" spans="1:6" ht="15">
      <c r="A75" s="205">
        <v>82</v>
      </c>
      <c r="B75" s="203" t="s">
        <v>138</v>
      </c>
      <c r="C75" s="203"/>
      <c r="D75" s="205" t="s">
        <v>92</v>
      </c>
      <c r="E75" s="206" t="s">
        <v>412</v>
      </c>
      <c r="F75" s="204">
        <f>IF(VLOOKUP(A75,Startlist!B:C,2,FALSE)=D75,"","ERINEV")</f>
      </c>
    </row>
    <row r="76" spans="1:6" ht="15">
      <c r="A76" s="205">
        <v>83</v>
      </c>
      <c r="B76" s="203" t="s">
        <v>136</v>
      </c>
      <c r="C76" s="203"/>
      <c r="D76" s="205" t="s">
        <v>89</v>
      </c>
      <c r="E76" s="206" t="s">
        <v>415</v>
      </c>
      <c r="F76" s="204">
        <f>IF(VLOOKUP(A76,Startlist!B:C,2,FALSE)=D76,"","ERINEV")</f>
      </c>
    </row>
    <row r="77" spans="1:6" ht="15">
      <c r="A77" s="205">
        <v>84</v>
      </c>
      <c r="B77" s="203" t="s">
        <v>136</v>
      </c>
      <c r="C77" s="203"/>
      <c r="D77" s="205" t="s">
        <v>89</v>
      </c>
      <c r="E77" s="206" t="s">
        <v>202</v>
      </c>
      <c r="F77" s="204">
        <f>IF(VLOOKUP(A77,Startlist!B:C,2,FALSE)=D77,"","ERINEV")</f>
      </c>
    </row>
    <row r="78" spans="1:6" ht="15">
      <c r="A78" s="205">
        <v>85</v>
      </c>
      <c r="B78" s="203" t="s">
        <v>139</v>
      </c>
      <c r="C78" s="203"/>
      <c r="D78" s="205" t="s">
        <v>95</v>
      </c>
      <c r="E78" s="206" t="s">
        <v>119</v>
      </c>
      <c r="F78" s="204">
        <f>IF(VLOOKUP(A78,Startlist!B:C,2,FALSE)=D78,"","ERINEV")</f>
      </c>
    </row>
    <row r="79" spans="1:6" ht="15">
      <c r="A79" s="205">
        <v>86</v>
      </c>
      <c r="B79" s="203" t="s">
        <v>139</v>
      </c>
      <c r="C79" s="203"/>
      <c r="D79" s="205" t="s">
        <v>95</v>
      </c>
      <c r="E79" s="206" t="s">
        <v>41</v>
      </c>
      <c r="F79" s="204">
        <f>IF(VLOOKUP(A79,Startlist!B:C,2,FALSE)=D79,"","ERINEV")</f>
      </c>
    </row>
    <row r="80" spans="1:6" ht="15">
      <c r="A80" s="205">
        <v>87</v>
      </c>
      <c r="B80" s="203" t="s">
        <v>139</v>
      </c>
      <c r="C80" s="203"/>
      <c r="D80" s="205" t="s">
        <v>95</v>
      </c>
      <c r="E80" s="206" t="s">
        <v>212</v>
      </c>
      <c r="F80" s="204">
        <f>IF(VLOOKUP(A80,Startlist!B:C,2,FALSE)=D80,"","ERINEV")</f>
      </c>
    </row>
    <row r="81" spans="1:6" ht="15">
      <c r="A81" s="205">
        <v>88</v>
      </c>
      <c r="B81" s="203" t="s">
        <v>139</v>
      </c>
      <c r="C81" s="203"/>
      <c r="D81" s="205" t="s">
        <v>95</v>
      </c>
      <c r="E81" s="206" t="s">
        <v>121</v>
      </c>
      <c r="F81" s="204">
        <f>IF(VLOOKUP(A81,Startlist!B:C,2,FALSE)=D81,"","ERINEV")</f>
      </c>
    </row>
    <row r="82" spans="1:6" ht="15">
      <c r="A82" s="205">
        <v>89</v>
      </c>
      <c r="B82" s="203" t="s">
        <v>139</v>
      </c>
      <c r="C82" s="203"/>
      <c r="D82" s="205" t="s">
        <v>95</v>
      </c>
      <c r="E82" s="206" t="s">
        <v>122</v>
      </c>
      <c r="F82" s="204">
        <f>IF(VLOOKUP(A82,Startlist!B:C,2,FALSE)=D82,"","ERINEV")</f>
      </c>
    </row>
    <row r="83" spans="1:6" ht="15">
      <c r="A83" s="205">
        <v>90</v>
      </c>
      <c r="B83" s="203" t="s">
        <v>139</v>
      </c>
      <c r="C83" s="203"/>
      <c r="D83" s="205" t="s">
        <v>95</v>
      </c>
      <c r="E83" s="206" t="s">
        <v>24</v>
      </c>
      <c r="F83" s="204">
        <f>IF(VLOOKUP(A83,Startlist!B:C,2,FALSE)=D83,"","ERINEV")</f>
      </c>
    </row>
    <row r="84" spans="1:6" ht="15">
      <c r="A84" s="205">
        <v>91</v>
      </c>
      <c r="B84" s="203" t="s">
        <v>139</v>
      </c>
      <c r="C84" s="203"/>
      <c r="D84" s="205" t="s">
        <v>95</v>
      </c>
      <c r="E84" s="206" t="s">
        <v>27</v>
      </c>
      <c r="F84" s="204">
        <f>IF(VLOOKUP(A84,Startlist!B:C,2,FALSE)=D84,"","ERINEV")</f>
      </c>
    </row>
    <row r="85" spans="1:6" ht="15">
      <c r="A85" s="205">
        <v>93</v>
      </c>
      <c r="B85" s="203" t="s">
        <v>139</v>
      </c>
      <c r="C85" s="203"/>
      <c r="D85" s="205" t="s">
        <v>95</v>
      </c>
      <c r="E85" s="206" t="s">
        <v>145</v>
      </c>
      <c r="F85" s="204">
        <f>IF(VLOOKUP(A85,Startlist!B:C,2,FALSE)=D85,"","ERINEV")</f>
      </c>
    </row>
    <row r="86" spans="1:6" ht="15">
      <c r="A86" s="205">
        <v>94</v>
      </c>
      <c r="B86" s="203" t="s">
        <v>139</v>
      </c>
      <c r="C86" s="203"/>
      <c r="D86" s="205" t="s">
        <v>95</v>
      </c>
      <c r="E86" s="206" t="s">
        <v>26</v>
      </c>
      <c r="F86" s="204">
        <f>IF(VLOOKUP(A86,Startlist!B:C,2,FALSE)=D86,"","ERINEV")</f>
      </c>
    </row>
    <row r="87" spans="1:6" ht="15">
      <c r="A87" s="205">
        <v>95</v>
      </c>
      <c r="B87" s="203" t="s">
        <v>139</v>
      </c>
      <c r="C87" s="203"/>
      <c r="D87" s="205" t="s">
        <v>95</v>
      </c>
      <c r="E87" s="206" t="s">
        <v>215</v>
      </c>
      <c r="F87" s="204">
        <f>IF(VLOOKUP(A87,Startlist!B:C,2,FALSE)=D87,"","ERINEV")</f>
      </c>
    </row>
    <row r="88" spans="1:6" ht="15">
      <c r="A88" s="205">
        <v>96</v>
      </c>
      <c r="B88" s="203" t="s">
        <v>139</v>
      </c>
      <c r="C88" s="203"/>
      <c r="D88" s="205" t="s">
        <v>95</v>
      </c>
      <c r="E88" s="206" t="s">
        <v>427</v>
      </c>
      <c r="F88" s="204">
        <f>IF(VLOOKUP(A88,Startlist!B:C,2,FALSE)=D88,"","ERINEV")</f>
      </c>
    </row>
    <row r="89" spans="1:6" ht="15">
      <c r="A89" s="205">
        <v>97</v>
      </c>
      <c r="B89" s="203" t="s">
        <v>139</v>
      </c>
      <c r="C89" s="203"/>
      <c r="D89" s="205" t="s">
        <v>95</v>
      </c>
      <c r="E89" s="206" t="s">
        <v>217</v>
      </c>
      <c r="F89" s="204">
        <f>IF(VLOOKUP(A89,Startlist!B:C,2,FALSE)=D89,"","ERINEV")</f>
      </c>
    </row>
    <row r="90" spans="1:6" ht="15">
      <c r="A90" s="205">
        <v>98</v>
      </c>
      <c r="B90" s="203" t="s">
        <v>139</v>
      </c>
      <c r="C90" s="203"/>
      <c r="D90" s="205" t="s">
        <v>95</v>
      </c>
      <c r="E90" s="206" t="s">
        <v>219</v>
      </c>
      <c r="F90" s="204">
        <f>IF(VLOOKUP(A90,Startlist!B:C,2,FALSE)=D90,"","ERINEV")</f>
      </c>
    </row>
    <row r="91" spans="1:6" ht="15">
      <c r="A91" s="205">
        <v>99</v>
      </c>
      <c r="B91" s="203" t="s">
        <v>139</v>
      </c>
      <c r="C91" s="203"/>
      <c r="D91" s="205" t="s">
        <v>95</v>
      </c>
      <c r="E91" s="206" t="s">
        <v>431</v>
      </c>
      <c r="F91" s="204">
        <f>IF(VLOOKUP(A91,Startlist!B:C,2,FALSE)=D91,"","ERINEV")</f>
      </c>
    </row>
    <row r="92" spans="1:6" ht="15">
      <c r="A92" s="205">
        <v>100</v>
      </c>
      <c r="B92" s="203" t="s">
        <v>133</v>
      </c>
      <c r="C92" s="203"/>
      <c r="D92" s="205" t="s">
        <v>90</v>
      </c>
      <c r="E92" s="206" t="s">
        <v>433</v>
      </c>
      <c r="F92" s="204">
        <f>IF(VLOOKUP(A92,Startlist!B:C,2,FALSE)=D92,"","ERINEV")</f>
      </c>
    </row>
    <row r="93" spans="1:6" ht="15">
      <c r="A93" s="205">
        <v>101</v>
      </c>
      <c r="B93" s="203" t="s">
        <v>135</v>
      </c>
      <c r="C93" s="203"/>
      <c r="D93" s="205" t="s">
        <v>127</v>
      </c>
      <c r="E93" s="206" t="s">
        <v>436</v>
      </c>
      <c r="F93" s="204">
        <f>IF(VLOOKUP(A93,Startlist!B:C,2,FALSE)=D93,"","ERINEV")</f>
      </c>
    </row>
  </sheetData>
  <sheetProtection/>
  <autoFilter ref="A1:E93"/>
  <printOptions/>
  <pageMargins left="0" right="0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191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7.140625" style="36" customWidth="1"/>
    <col min="2" max="2" width="4.28125" style="200" customWidth="1"/>
    <col min="3" max="3" width="23.421875" style="36" customWidth="1"/>
    <col min="4" max="11" width="6.7109375" style="106" customWidth="1"/>
    <col min="12" max="12" width="6.7109375" style="36" customWidth="1"/>
    <col min="13" max="13" width="14.00390625" style="36" customWidth="1"/>
    <col min="14" max="14" width="3.57421875" style="36" customWidth="1"/>
    <col min="15" max="15" width="10.28125" style="94" customWidth="1"/>
    <col min="16" max="16" width="10.28125" style="0" customWidth="1"/>
    <col min="17" max="17" width="11.00390625" style="0" bestFit="1" customWidth="1"/>
  </cols>
  <sheetData>
    <row r="1" spans="1:16" ht="4.5" customHeight="1">
      <c r="A1" s="44"/>
      <c r="B1" s="95"/>
      <c r="C1" s="43"/>
      <c r="D1" s="95"/>
      <c r="E1" s="95"/>
      <c r="F1" s="95"/>
      <c r="G1" s="95"/>
      <c r="H1" s="95"/>
      <c r="I1" s="95"/>
      <c r="J1" s="95"/>
      <c r="K1" s="95"/>
      <c r="L1" s="43"/>
      <c r="M1" s="43"/>
      <c r="O1" s="134"/>
      <c r="P1" s="130"/>
    </row>
    <row r="2" spans="1:16" ht="15.75">
      <c r="A2" s="265" t="str">
        <f>Startlist!A1</f>
        <v>18th RedGrey Team South Estonian Rally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O2" s="134"/>
      <c r="P2" s="130"/>
    </row>
    <row r="3" spans="1:16" ht="15">
      <c r="A3" s="267" t="str">
        <f>Startlist!$F3</f>
        <v>23.08.2020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O3" s="134"/>
      <c r="P3" s="130"/>
    </row>
    <row r="4" spans="1:16" ht="15">
      <c r="A4" s="267" t="str">
        <f>Startlist!$F4</f>
        <v>Võru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O4" s="134"/>
      <c r="P4" s="130"/>
    </row>
    <row r="5" spans="1:16" ht="13.5" customHeight="1">
      <c r="A5" s="141" t="s">
        <v>51</v>
      </c>
      <c r="B5" s="197"/>
      <c r="C5" s="35"/>
      <c r="D5" s="96"/>
      <c r="E5" s="96"/>
      <c r="F5" s="96"/>
      <c r="G5" s="96"/>
      <c r="H5" s="96"/>
      <c r="I5" s="96"/>
      <c r="J5" s="96"/>
      <c r="K5" s="96"/>
      <c r="L5" s="35"/>
      <c r="M5" s="239" t="s">
        <v>547</v>
      </c>
      <c r="O5" s="134"/>
      <c r="P5" s="130"/>
    </row>
    <row r="6" spans="1:16" ht="12.75">
      <c r="A6" s="30" t="s">
        <v>62</v>
      </c>
      <c r="B6" s="198" t="s">
        <v>63</v>
      </c>
      <c r="C6" s="26" t="s">
        <v>64</v>
      </c>
      <c r="D6" s="262" t="s">
        <v>88</v>
      </c>
      <c r="E6" s="263"/>
      <c r="F6" s="263"/>
      <c r="G6" s="263"/>
      <c r="H6" s="263"/>
      <c r="I6" s="263"/>
      <c r="J6" s="263"/>
      <c r="K6" s="264"/>
      <c r="L6" s="25" t="s">
        <v>72</v>
      </c>
      <c r="M6" s="25" t="s">
        <v>82</v>
      </c>
      <c r="O6" s="156"/>
      <c r="P6" s="156"/>
    </row>
    <row r="7" spans="1:16" ht="12.75">
      <c r="A7" s="29" t="s">
        <v>84</v>
      </c>
      <c r="B7" s="199"/>
      <c r="C7" s="27" t="s">
        <v>60</v>
      </c>
      <c r="D7" s="97" t="s">
        <v>65</v>
      </c>
      <c r="E7" s="98" t="s">
        <v>66</v>
      </c>
      <c r="F7" s="98" t="s">
        <v>67</v>
      </c>
      <c r="G7" s="98" t="s">
        <v>68</v>
      </c>
      <c r="H7" s="98" t="s">
        <v>69</v>
      </c>
      <c r="I7" s="98" t="s">
        <v>70</v>
      </c>
      <c r="J7" s="98" t="s">
        <v>228</v>
      </c>
      <c r="K7" s="99">
        <v>8</v>
      </c>
      <c r="L7" s="28"/>
      <c r="M7" s="29" t="s">
        <v>83</v>
      </c>
      <c r="O7" s="134"/>
      <c r="P7" s="130"/>
    </row>
    <row r="8" spans="1:19" ht="12.75">
      <c r="A8" s="51" t="s">
        <v>549</v>
      </c>
      <c r="B8" s="57">
        <v>8</v>
      </c>
      <c r="C8" s="52" t="s">
        <v>550</v>
      </c>
      <c r="D8" s="100" t="s">
        <v>551</v>
      </c>
      <c r="E8" s="101" t="s">
        <v>552</v>
      </c>
      <c r="F8" s="101" t="s">
        <v>1006</v>
      </c>
      <c r="G8" s="101" t="s">
        <v>1007</v>
      </c>
      <c r="H8" s="101" t="s">
        <v>1117</v>
      </c>
      <c r="I8" s="101" t="s">
        <v>1074</v>
      </c>
      <c r="J8" s="101" t="s">
        <v>1513</v>
      </c>
      <c r="K8" s="102" t="s">
        <v>1514</v>
      </c>
      <c r="L8" s="46"/>
      <c r="M8" s="47" t="s">
        <v>1515</v>
      </c>
      <c r="N8" s="40"/>
      <c r="O8" s="156"/>
      <c r="P8" s="156"/>
      <c r="S8" s="155"/>
    </row>
    <row r="9" spans="1:16" ht="12.75">
      <c r="A9" s="48" t="s">
        <v>94</v>
      </c>
      <c r="B9" s="53"/>
      <c r="C9" s="54" t="s">
        <v>161</v>
      </c>
      <c r="D9" s="103" t="s">
        <v>553</v>
      </c>
      <c r="E9" s="104" t="s">
        <v>553</v>
      </c>
      <c r="F9" s="104" t="s">
        <v>553</v>
      </c>
      <c r="G9" s="104" t="s">
        <v>553</v>
      </c>
      <c r="H9" s="104" t="s">
        <v>553</v>
      </c>
      <c r="I9" s="104" t="s">
        <v>559</v>
      </c>
      <c r="J9" s="104" t="s">
        <v>553</v>
      </c>
      <c r="K9" s="105" t="s">
        <v>553</v>
      </c>
      <c r="L9" s="55"/>
      <c r="M9" s="56" t="s">
        <v>554</v>
      </c>
      <c r="N9" s="40"/>
      <c r="O9"/>
      <c r="P9" s="155"/>
    </row>
    <row r="10" spans="1:16" ht="12.75">
      <c r="A10" s="51" t="s">
        <v>555</v>
      </c>
      <c r="B10" s="57">
        <v>69</v>
      </c>
      <c r="C10" s="52" t="s">
        <v>556</v>
      </c>
      <c r="D10" s="100" t="s">
        <v>557</v>
      </c>
      <c r="E10" s="101" t="s">
        <v>558</v>
      </c>
      <c r="F10" s="101" t="s">
        <v>1008</v>
      </c>
      <c r="G10" s="101" t="s">
        <v>1009</v>
      </c>
      <c r="H10" s="101" t="s">
        <v>1273</v>
      </c>
      <c r="I10" s="101" t="s">
        <v>1274</v>
      </c>
      <c r="J10" s="101" t="s">
        <v>1516</v>
      </c>
      <c r="K10" s="102" t="s">
        <v>1517</v>
      </c>
      <c r="L10" s="46"/>
      <c r="M10" s="47" t="s">
        <v>1518</v>
      </c>
      <c r="N10" s="40"/>
      <c r="O10" s="155"/>
      <c r="P10" s="155"/>
    </row>
    <row r="11" spans="1:15" ht="12.75">
      <c r="A11" s="48" t="s">
        <v>94</v>
      </c>
      <c r="B11" s="53"/>
      <c r="C11" s="54" t="s">
        <v>278</v>
      </c>
      <c r="D11" s="103" t="s">
        <v>559</v>
      </c>
      <c r="E11" s="104" t="s">
        <v>559</v>
      </c>
      <c r="F11" s="104" t="s">
        <v>559</v>
      </c>
      <c r="G11" s="104" t="s">
        <v>559</v>
      </c>
      <c r="H11" s="104" t="s">
        <v>559</v>
      </c>
      <c r="I11" s="104" t="s">
        <v>553</v>
      </c>
      <c r="J11" s="104" t="s">
        <v>559</v>
      </c>
      <c r="K11" s="105" t="s">
        <v>565</v>
      </c>
      <c r="L11" s="55"/>
      <c r="M11" s="56" t="s">
        <v>1519</v>
      </c>
      <c r="N11" s="40"/>
      <c r="O11"/>
    </row>
    <row r="12" spans="1:15" ht="12.75">
      <c r="A12" s="51" t="s">
        <v>560</v>
      </c>
      <c r="B12" s="57">
        <v>17</v>
      </c>
      <c r="C12" s="52" t="s">
        <v>567</v>
      </c>
      <c r="D12" s="100" t="s">
        <v>568</v>
      </c>
      <c r="E12" s="101" t="s">
        <v>569</v>
      </c>
      <c r="F12" s="101" t="s">
        <v>1010</v>
      </c>
      <c r="G12" s="101" t="s">
        <v>1011</v>
      </c>
      <c r="H12" s="101" t="s">
        <v>1275</v>
      </c>
      <c r="I12" s="101" t="s">
        <v>865</v>
      </c>
      <c r="J12" s="101" t="s">
        <v>1520</v>
      </c>
      <c r="K12" s="102" t="s">
        <v>1521</v>
      </c>
      <c r="L12" s="46"/>
      <c r="M12" s="47" t="s">
        <v>1522</v>
      </c>
      <c r="N12" s="40"/>
      <c r="O12" s="154"/>
    </row>
    <row r="13" spans="1:17" ht="12.75">
      <c r="A13" s="48" t="s">
        <v>94</v>
      </c>
      <c r="B13" s="53"/>
      <c r="C13" s="54" t="s">
        <v>278</v>
      </c>
      <c r="D13" s="103" t="s">
        <v>565</v>
      </c>
      <c r="E13" s="104" t="s">
        <v>564</v>
      </c>
      <c r="F13" s="104" t="s">
        <v>574</v>
      </c>
      <c r="G13" s="104" t="s">
        <v>565</v>
      </c>
      <c r="H13" s="104" t="s">
        <v>565</v>
      </c>
      <c r="I13" s="104" t="s">
        <v>565</v>
      </c>
      <c r="J13" s="104" t="s">
        <v>564</v>
      </c>
      <c r="K13" s="105" t="s">
        <v>559</v>
      </c>
      <c r="L13" s="55"/>
      <c r="M13" s="56" t="s">
        <v>1523</v>
      </c>
      <c r="N13" s="40"/>
      <c r="O13" s="154"/>
      <c r="Q13" s="150"/>
    </row>
    <row r="14" spans="1:17" ht="12.75">
      <c r="A14" s="51" t="s">
        <v>566</v>
      </c>
      <c r="B14" s="57">
        <v>4</v>
      </c>
      <c r="C14" s="52" t="s">
        <v>576</v>
      </c>
      <c r="D14" s="100" t="s">
        <v>577</v>
      </c>
      <c r="E14" s="101" t="s">
        <v>578</v>
      </c>
      <c r="F14" s="101" t="s">
        <v>572</v>
      </c>
      <c r="G14" s="101" t="s">
        <v>1016</v>
      </c>
      <c r="H14" s="101" t="s">
        <v>1278</v>
      </c>
      <c r="I14" s="101" t="s">
        <v>1279</v>
      </c>
      <c r="J14" s="101" t="s">
        <v>1524</v>
      </c>
      <c r="K14" s="102" t="s">
        <v>1525</v>
      </c>
      <c r="L14" s="46"/>
      <c r="M14" s="47" t="s">
        <v>1526</v>
      </c>
      <c r="N14" s="40"/>
      <c r="O14"/>
      <c r="Q14" s="150"/>
    </row>
    <row r="15" spans="1:15" ht="12.75">
      <c r="A15" s="48" t="s">
        <v>94</v>
      </c>
      <c r="B15" s="53"/>
      <c r="C15" s="54" t="s">
        <v>46</v>
      </c>
      <c r="D15" s="103" t="s">
        <v>579</v>
      </c>
      <c r="E15" s="104" t="s">
        <v>579</v>
      </c>
      <c r="F15" s="104" t="s">
        <v>579</v>
      </c>
      <c r="G15" s="104" t="s">
        <v>579</v>
      </c>
      <c r="H15" s="104" t="s">
        <v>574</v>
      </c>
      <c r="I15" s="104" t="s">
        <v>574</v>
      </c>
      <c r="J15" s="104" t="s">
        <v>574</v>
      </c>
      <c r="K15" s="105" t="s">
        <v>574</v>
      </c>
      <c r="L15" s="55"/>
      <c r="M15" s="56" t="s">
        <v>1527</v>
      </c>
      <c r="N15" s="40"/>
      <c r="O15"/>
    </row>
    <row r="16" spans="1:19" ht="12.75">
      <c r="A16" s="51" t="s">
        <v>570</v>
      </c>
      <c r="B16" s="57">
        <v>11</v>
      </c>
      <c r="C16" s="52" t="s">
        <v>571</v>
      </c>
      <c r="D16" s="100" t="s">
        <v>572</v>
      </c>
      <c r="E16" s="101" t="s">
        <v>573</v>
      </c>
      <c r="F16" s="101" t="s">
        <v>1014</v>
      </c>
      <c r="G16" s="101" t="s">
        <v>1015</v>
      </c>
      <c r="H16" s="101" t="s">
        <v>1276</v>
      </c>
      <c r="I16" s="101" t="s">
        <v>1277</v>
      </c>
      <c r="J16" s="101" t="s">
        <v>1528</v>
      </c>
      <c r="K16" s="102" t="s">
        <v>1529</v>
      </c>
      <c r="L16" s="46" t="s">
        <v>1512</v>
      </c>
      <c r="M16" s="47" t="s">
        <v>1530</v>
      </c>
      <c r="N16" s="40"/>
      <c r="O16"/>
      <c r="Q16" s="155"/>
      <c r="S16" s="155"/>
    </row>
    <row r="17" spans="1:19" ht="12.75">
      <c r="A17" s="48" t="s">
        <v>94</v>
      </c>
      <c r="B17" s="53"/>
      <c r="C17" s="54" t="s">
        <v>161</v>
      </c>
      <c r="D17" s="103" t="s">
        <v>574</v>
      </c>
      <c r="E17" s="104" t="s">
        <v>574</v>
      </c>
      <c r="F17" s="104" t="s">
        <v>565</v>
      </c>
      <c r="G17" s="104" t="s">
        <v>564</v>
      </c>
      <c r="H17" s="104" t="s">
        <v>564</v>
      </c>
      <c r="I17" s="104" t="s">
        <v>564</v>
      </c>
      <c r="J17" s="104" t="s">
        <v>565</v>
      </c>
      <c r="K17" s="105" t="s">
        <v>564</v>
      </c>
      <c r="L17" s="55"/>
      <c r="M17" s="56" t="s">
        <v>1531</v>
      </c>
      <c r="N17" s="40"/>
      <c r="O17"/>
      <c r="Q17" s="155"/>
      <c r="S17" s="155"/>
    </row>
    <row r="18" spans="1:19" ht="12.75">
      <c r="A18" s="51" t="s">
        <v>575</v>
      </c>
      <c r="B18" s="57">
        <v>2</v>
      </c>
      <c r="C18" s="52" t="s">
        <v>598</v>
      </c>
      <c r="D18" s="100" t="s">
        <v>599</v>
      </c>
      <c r="E18" s="101" t="s">
        <v>600</v>
      </c>
      <c r="F18" s="101" t="s">
        <v>1029</v>
      </c>
      <c r="G18" s="101" t="s">
        <v>1030</v>
      </c>
      <c r="H18" s="101" t="s">
        <v>1288</v>
      </c>
      <c r="I18" s="101" t="s">
        <v>1214</v>
      </c>
      <c r="J18" s="101" t="s">
        <v>1170</v>
      </c>
      <c r="K18" s="102" t="s">
        <v>1532</v>
      </c>
      <c r="L18" s="46"/>
      <c r="M18" s="47" t="s">
        <v>1533</v>
      </c>
      <c r="N18" s="40"/>
      <c r="O18"/>
      <c r="Q18" s="155"/>
      <c r="S18" s="155"/>
    </row>
    <row r="19" spans="1:15" ht="12.75">
      <c r="A19" s="48" t="s">
        <v>94</v>
      </c>
      <c r="B19" s="53"/>
      <c r="C19" s="54" t="s">
        <v>46</v>
      </c>
      <c r="D19" s="103" t="s">
        <v>697</v>
      </c>
      <c r="E19" s="104" t="s">
        <v>698</v>
      </c>
      <c r="F19" s="104" t="s">
        <v>684</v>
      </c>
      <c r="G19" s="104" t="s">
        <v>1031</v>
      </c>
      <c r="H19" s="104" t="s">
        <v>579</v>
      </c>
      <c r="I19" s="104" t="s">
        <v>1289</v>
      </c>
      <c r="J19" s="104" t="s">
        <v>579</v>
      </c>
      <c r="K19" s="105" t="s">
        <v>579</v>
      </c>
      <c r="L19" s="55"/>
      <c r="M19" s="56" t="s">
        <v>1534</v>
      </c>
      <c r="N19" s="40"/>
      <c r="O19"/>
    </row>
    <row r="20" spans="1:15" ht="12.75">
      <c r="A20" s="51" t="s">
        <v>580</v>
      </c>
      <c r="B20" s="57">
        <v>7</v>
      </c>
      <c r="C20" s="52" t="s">
        <v>589</v>
      </c>
      <c r="D20" s="100" t="s">
        <v>590</v>
      </c>
      <c r="E20" s="101" t="s">
        <v>591</v>
      </c>
      <c r="F20" s="101" t="s">
        <v>1024</v>
      </c>
      <c r="G20" s="101" t="s">
        <v>1025</v>
      </c>
      <c r="H20" s="101" t="s">
        <v>1283</v>
      </c>
      <c r="I20" s="101" t="s">
        <v>921</v>
      </c>
      <c r="J20" s="101" t="s">
        <v>1535</v>
      </c>
      <c r="K20" s="102" t="s">
        <v>884</v>
      </c>
      <c r="L20" s="46"/>
      <c r="M20" s="47" t="s">
        <v>1536</v>
      </c>
      <c r="N20" s="40"/>
      <c r="O20"/>
    </row>
    <row r="21" spans="1:17" ht="12.75">
      <c r="A21" s="48" t="s">
        <v>127</v>
      </c>
      <c r="B21" s="53"/>
      <c r="C21" s="54" t="s">
        <v>250</v>
      </c>
      <c r="D21" s="103" t="s">
        <v>687</v>
      </c>
      <c r="E21" s="104" t="s">
        <v>688</v>
      </c>
      <c r="F21" s="104" t="s">
        <v>687</v>
      </c>
      <c r="G21" s="104" t="s">
        <v>688</v>
      </c>
      <c r="H21" s="104" t="s">
        <v>1284</v>
      </c>
      <c r="I21" s="104" t="s">
        <v>1285</v>
      </c>
      <c r="J21" s="104" t="s">
        <v>584</v>
      </c>
      <c r="K21" s="105" t="s">
        <v>584</v>
      </c>
      <c r="L21" s="55"/>
      <c r="M21" s="56" t="s">
        <v>1537</v>
      </c>
      <c r="N21" s="40"/>
      <c r="O21"/>
      <c r="Q21" s="155"/>
    </row>
    <row r="22" spans="1:17" ht="12.75">
      <c r="A22" s="51" t="s">
        <v>1020</v>
      </c>
      <c r="B22" s="57">
        <v>5</v>
      </c>
      <c r="C22" s="52" t="s">
        <v>592</v>
      </c>
      <c r="D22" s="100" t="s">
        <v>593</v>
      </c>
      <c r="E22" s="101" t="s">
        <v>594</v>
      </c>
      <c r="F22" s="101" t="s">
        <v>1017</v>
      </c>
      <c r="G22" s="101" t="s">
        <v>1018</v>
      </c>
      <c r="H22" s="101" t="s">
        <v>1175</v>
      </c>
      <c r="I22" s="101" t="s">
        <v>1280</v>
      </c>
      <c r="J22" s="101" t="s">
        <v>1538</v>
      </c>
      <c r="K22" s="102" t="s">
        <v>883</v>
      </c>
      <c r="L22" s="46"/>
      <c r="M22" s="47" t="s">
        <v>1539</v>
      </c>
      <c r="N22" s="40"/>
      <c r="O22"/>
      <c r="Q22" s="155"/>
    </row>
    <row r="23" spans="1:17" ht="12.75">
      <c r="A23" s="48" t="s">
        <v>127</v>
      </c>
      <c r="B23" s="53"/>
      <c r="C23" s="54" t="s">
        <v>152</v>
      </c>
      <c r="D23" s="103" t="s">
        <v>688</v>
      </c>
      <c r="E23" s="104" t="s">
        <v>689</v>
      </c>
      <c r="F23" s="104" t="s">
        <v>584</v>
      </c>
      <c r="G23" s="104" t="s">
        <v>1019</v>
      </c>
      <c r="H23" s="104" t="s">
        <v>1281</v>
      </c>
      <c r="I23" s="104" t="s">
        <v>1282</v>
      </c>
      <c r="J23" s="104" t="s">
        <v>585</v>
      </c>
      <c r="K23" s="105" t="s">
        <v>1292</v>
      </c>
      <c r="L23" s="55"/>
      <c r="M23" s="56" t="s">
        <v>1540</v>
      </c>
      <c r="N23" s="40"/>
      <c r="O23"/>
      <c r="Q23" s="155"/>
    </row>
    <row r="24" spans="1:15" ht="12.75">
      <c r="A24" s="51" t="s">
        <v>1023</v>
      </c>
      <c r="B24" s="57">
        <v>6</v>
      </c>
      <c r="C24" s="52" t="s">
        <v>581</v>
      </c>
      <c r="D24" s="100" t="s">
        <v>582</v>
      </c>
      <c r="E24" s="101" t="s">
        <v>583</v>
      </c>
      <c r="F24" s="101" t="s">
        <v>1021</v>
      </c>
      <c r="G24" s="101" t="s">
        <v>1022</v>
      </c>
      <c r="H24" s="101" t="s">
        <v>1286</v>
      </c>
      <c r="I24" s="101" t="s">
        <v>1287</v>
      </c>
      <c r="J24" s="101" t="s">
        <v>1541</v>
      </c>
      <c r="K24" s="102" t="s">
        <v>1542</v>
      </c>
      <c r="L24" s="46"/>
      <c r="M24" s="47" t="s">
        <v>1543</v>
      </c>
      <c r="N24" s="40"/>
      <c r="O24"/>
    </row>
    <row r="25" spans="1:15" ht="12.75">
      <c r="A25" s="48" t="s">
        <v>127</v>
      </c>
      <c r="B25" s="53"/>
      <c r="C25" s="54" t="s">
        <v>246</v>
      </c>
      <c r="D25" s="103" t="s">
        <v>584</v>
      </c>
      <c r="E25" s="104" t="s">
        <v>585</v>
      </c>
      <c r="F25" s="104" t="s">
        <v>692</v>
      </c>
      <c r="G25" s="104" t="s">
        <v>689</v>
      </c>
      <c r="H25" s="104" t="s">
        <v>584</v>
      </c>
      <c r="I25" s="104" t="s">
        <v>1281</v>
      </c>
      <c r="J25" s="104" t="s">
        <v>686</v>
      </c>
      <c r="K25" s="105" t="s">
        <v>1284</v>
      </c>
      <c r="L25" s="55"/>
      <c r="M25" s="56" t="s">
        <v>1544</v>
      </c>
      <c r="N25" s="40"/>
      <c r="O25"/>
    </row>
    <row r="26" spans="1:15" ht="12.75">
      <c r="A26" s="51" t="s">
        <v>1026</v>
      </c>
      <c r="B26" s="57">
        <v>9</v>
      </c>
      <c r="C26" s="52" t="s">
        <v>586</v>
      </c>
      <c r="D26" s="100" t="s">
        <v>587</v>
      </c>
      <c r="E26" s="101" t="s">
        <v>588</v>
      </c>
      <c r="F26" s="101" t="s">
        <v>1027</v>
      </c>
      <c r="G26" s="101" t="s">
        <v>1028</v>
      </c>
      <c r="H26" s="101" t="s">
        <v>1290</v>
      </c>
      <c r="I26" s="101" t="s">
        <v>1291</v>
      </c>
      <c r="J26" s="101" t="s">
        <v>1538</v>
      </c>
      <c r="K26" s="102" t="s">
        <v>1545</v>
      </c>
      <c r="L26" s="46"/>
      <c r="M26" s="47" t="s">
        <v>1546</v>
      </c>
      <c r="N26" s="40"/>
      <c r="O26"/>
    </row>
    <row r="27" spans="1:15" ht="12.75">
      <c r="A27" s="48" t="s">
        <v>127</v>
      </c>
      <c r="B27" s="53"/>
      <c r="C27" s="54" t="s">
        <v>152</v>
      </c>
      <c r="D27" s="103" t="s">
        <v>686</v>
      </c>
      <c r="E27" s="104" t="s">
        <v>584</v>
      </c>
      <c r="F27" s="104" t="s">
        <v>688</v>
      </c>
      <c r="G27" s="104" t="s">
        <v>687</v>
      </c>
      <c r="H27" s="104" t="s">
        <v>585</v>
      </c>
      <c r="I27" s="104" t="s">
        <v>1292</v>
      </c>
      <c r="J27" s="104" t="s">
        <v>585</v>
      </c>
      <c r="K27" s="105" t="s">
        <v>1281</v>
      </c>
      <c r="L27" s="55"/>
      <c r="M27" s="56" t="s">
        <v>1547</v>
      </c>
      <c r="N27" s="40"/>
      <c r="O27"/>
    </row>
    <row r="28" spans="1:15" ht="12.75">
      <c r="A28" s="51" t="s">
        <v>1293</v>
      </c>
      <c r="B28" s="57">
        <v>10</v>
      </c>
      <c r="C28" s="52" t="s">
        <v>604</v>
      </c>
      <c r="D28" s="100" t="s">
        <v>690</v>
      </c>
      <c r="E28" s="101" t="s">
        <v>691</v>
      </c>
      <c r="F28" s="101" t="s">
        <v>1032</v>
      </c>
      <c r="G28" s="101" t="s">
        <v>1033</v>
      </c>
      <c r="H28" s="101" t="s">
        <v>1294</v>
      </c>
      <c r="I28" s="101" t="s">
        <v>1295</v>
      </c>
      <c r="J28" s="101" t="s">
        <v>1548</v>
      </c>
      <c r="K28" s="102" t="s">
        <v>1245</v>
      </c>
      <c r="L28" s="46"/>
      <c r="M28" s="47" t="s">
        <v>1549</v>
      </c>
      <c r="N28" s="40"/>
      <c r="O28"/>
    </row>
    <row r="29" spans="1:15" ht="12.75">
      <c r="A29" s="48" t="s">
        <v>127</v>
      </c>
      <c r="B29" s="53"/>
      <c r="C29" s="54" t="s">
        <v>258</v>
      </c>
      <c r="D29" s="103" t="s">
        <v>689</v>
      </c>
      <c r="E29" s="104" t="s">
        <v>692</v>
      </c>
      <c r="F29" s="104" t="s">
        <v>689</v>
      </c>
      <c r="G29" s="104" t="s">
        <v>696</v>
      </c>
      <c r="H29" s="104" t="s">
        <v>1292</v>
      </c>
      <c r="I29" s="104" t="s">
        <v>1284</v>
      </c>
      <c r="J29" s="104" t="s">
        <v>1284</v>
      </c>
      <c r="K29" s="105" t="s">
        <v>1298</v>
      </c>
      <c r="L29" s="55"/>
      <c r="M29" s="56" t="s">
        <v>1550</v>
      </c>
      <c r="N29" s="40"/>
      <c r="O29"/>
    </row>
    <row r="30" spans="1:15" ht="12.75">
      <c r="A30" s="51" t="s">
        <v>1296</v>
      </c>
      <c r="B30" s="57">
        <v>3</v>
      </c>
      <c r="C30" s="52" t="s">
        <v>595</v>
      </c>
      <c r="D30" s="100" t="s">
        <v>596</v>
      </c>
      <c r="E30" s="101" t="s">
        <v>597</v>
      </c>
      <c r="F30" s="101" t="s">
        <v>1034</v>
      </c>
      <c r="G30" s="101" t="s">
        <v>1035</v>
      </c>
      <c r="H30" s="101" t="s">
        <v>801</v>
      </c>
      <c r="I30" s="101" t="s">
        <v>1297</v>
      </c>
      <c r="J30" s="101" t="s">
        <v>1551</v>
      </c>
      <c r="K30" s="102" t="s">
        <v>1209</v>
      </c>
      <c r="L30" s="46"/>
      <c r="M30" s="47" t="s">
        <v>1552</v>
      </c>
      <c r="N30" s="40"/>
      <c r="O30"/>
    </row>
    <row r="31" spans="1:15" ht="12.75">
      <c r="A31" s="48" t="s">
        <v>127</v>
      </c>
      <c r="B31" s="53"/>
      <c r="C31" s="54" t="s">
        <v>131</v>
      </c>
      <c r="D31" s="103" t="s">
        <v>693</v>
      </c>
      <c r="E31" s="104" t="s">
        <v>686</v>
      </c>
      <c r="F31" s="104" t="s">
        <v>686</v>
      </c>
      <c r="G31" s="104" t="s">
        <v>686</v>
      </c>
      <c r="H31" s="104" t="s">
        <v>696</v>
      </c>
      <c r="I31" s="104" t="s">
        <v>1298</v>
      </c>
      <c r="J31" s="104" t="s">
        <v>696</v>
      </c>
      <c r="K31" s="105" t="s">
        <v>585</v>
      </c>
      <c r="L31" s="55"/>
      <c r="M31" s="56" t="s">
        <v>1553</v>
      </c>
      <c r="N31" s="40"/>
      <c r="O31"/>
    </row>
    <row r="32" spans="1:15" ht="12.75">
      <c r="A32" s="51" t="s">
        <v>1299</v>
      </c>
      <c r="B32" s="57">
        <v>18</v>
      </c>
      <c r="C32" s="52" t="s">
        <v>609</v>
      </c>
      <c r="D32" s="100" t="s">
        <v>597</v>
      </c>
      <c r="E32" s="101" t="s">
        <v>683</v>
      </c>
      <c r="F32" s="101" t="s">
        <v>1043</v>
      </c>
      <c r="G32" s="101" t="s">
        <v>1044</v>
      </c>
      <c r="H32" s="101" t="s">
        <v>1304</v>
      </c>
      <c r="I32" s="101" t="s">
        <v>1305</v>
      </c>
      <c r="J32" s="101" t="s">
        <v>817</v>
      </c>
      <c r="K32" s="102" t="s">
        <v>1206</v>
      </c>
      <c r="L32" s="46"/>
      <c r="M32" s="47" t="s">
        <v>1567</v>
      </c>
      <c r="N32" s="40"/>
      <c r="O32"/>
    </row>
    <row r="33" spans="1:15" ht="12.75">
      <c r="A33" s="48" t="s">
        <v>94</v>
      </c>
      <c r="B33" s="53"/>
      <c r="C33" s="54" t="s">
        <v>47</v>
      </c>
      <c r="D33" s="103" t="s">
        <v>684</v>
      </c>
      <c r="E33" s="104" t="s">
        <v>685</v>
      </c>
      <c r="F33" s="104" t="s">
        <v>698</v>
      </c>
      <c r="G33" s="104" t="s">
        <v>697</v>
      </c>
      <c r="H33" s="104" t="s">
        <v>1306</v>
      </c>
      <c r="I33" s="104" t="s">
        <v>1307</v>
      </c>
      <c r="J33" s="104" t="s">
        <v>1568</v>
      </c>
      <c r="K33" s="105" t="s">
        <v>1302</v>
      </c>
      <c r="L33" s="55"/>
      <c r="M33" s="56" t="s">
        <v>1569</v>
      </c>
      <c r="N33" s="40"/>
      <c r="O33"/>
    </row>
    <row r="34" spans="1:15" ht="12.75">
      <c r="A34" s="51" t="s">
        <v>1303</v>
      </c>
      <c r="B34" s="57">
        <v>20</v>
      </c>
      <c r="C34" s="52" t="s">
        <v>611</v>
      </c>
      <c r="D34" s="100" t="s">
        <v>694</v>
      </c>
      <c r="E34" s="101" t="s">
        <v>695</v>
      </c>
      <c r="F34" s="101" t="s">
        <v>1045</v>
      </c>
      <c r="G34" s="101" t="s">
        <v>1021</v>
      </c>
      <c r="H34" s="101" t="s">
        <v>1300</v>
      </c>
      <c r="I34" s="101" t="s">
        <v>1301</v>
      </c>
      <c r="J34" s="101" t="s">
        <v>1570</v>
      </c>
      <c r="K34" s="102" t="s">
        <v>1571</v>
      </c>
      <c r="L34" s="46"/>
      <c r="M34" s="47" t="s">
        <v>1572</v>
      </c>
      <c r="N34" s="40"/>
      <c r="O34"/>
    </row>
    <row r="35" spans="1:15" ht="12.75">
      <c r="A35" s="48" t="s">
        <v>127</v>
      </c>
      <c r="B35" s="53"/>
      <c r="C35" s="54" t="s">
        <v>287</v>
      </c>
      <c r="D35" s="103" t="s">
        <v>696</v>
      </c>
      <c r="E35" s="104" t="s">
        <v>696</v>
      </c>
      <c r="F35" s="104" t="s">
        <v>696</v>
      </c>
      <c r="G35" s="104" t="s">
        <v>693</v>
      </c>
      <c r="H35" s="104" t="s">
        <v>693</v>
      </c>
      <c r="I35" s="104" t="s">
        <v>1302</v>
      </c>
      <c r="J35" s="104" t="s">
        <v>697</v>
      </c>
      <c r="K35" s="105" t="s">
        <v>1318</v>
      </c>
      <c r="L35" s="55"/>
      <c r="M35" s="56" t="s">
        <v>1573</v>
      </c>
      <c r="N35" s="40"/>
      <c r="O35"/>
    </row>
    <row r="36" spans="1:15" ht="12.75">
      <c r="A36" s="51" t="s">
        <v>1308</v>
      </c>
      <c r="B36" s="57">
        <v>16</v>
      </c>
      <c r="C36" s="52" t="s">
        <v>608</v>
      </c>
      <c r="D36" s="100" t="s">
        <v>706</v>
      </c>
      <c r="E36" s="101" t="s">
        <v>707</v>
      </c>
      <c r="F36" s="101" t="s">
        <v>1046</v>
      </c>
      <c r="G36" s="101" t="s">
        <v>600</v>
      </c>
      <c r="H36" s="101" t="s">
        <v>1316</v>
      </c>
      <c r="I36" s="101" t="s">
        <v>1317</v>
      </c>
      <c r="J36" s="101" t="s">
        <v>1574</v>
      </c>
      <c r="K36" s="102" t="s">
        <v>1225</v>
      </c>
      <c r="L36" s="46"/>
      <c r="M36" s="47" t="s">
        <v>1575</v>
      </c>
      <c r="N36" s="40"/>
      <c r="O36"/>
    </row>
    <row r="37" spans="1:15" ht="12.75">
      <c r="A37" s="48" t="s">
        <v>127</v>
      </c>
      <c r="B37" s="53"/>
      <c r="C37" s="54" t="s">
        <v>131</v>
      </c>
      <c r="D37" s="103" t="s">
        <v>702</v>
      </c>
      <c r="E37" s="104" t="s">
        <v>708</v>
      </c>
      <c r="F37" s="104" t="s">
        <v>705</v>
      </c>
      <c r="G37" s="104" t="s">
        <v>702</v>
      </c>
      <c r="H37" s="104" t="s">
        <v>1318</v>
      </c>
      <c r="I37" s="104" t="s">
        <v>1319</v>
      </c>
      <c r="J37" s="104" t="s">
        <v>1311</v>
      </c>
      <c r="K37" s="105" t="s">
        <v>697</v>
      </c>
      <c r="L37" s="55"/>
      <c r="M37" s="56" t="s">
        <v>1576</v>
      </c>
      <c r="N37" s="40"/>
      <c r="O37"/>
    </row>
    <row r="38" spans="1:15" ht="12.75">
      <c r="A38" s="51" t="s">
        <v>1313</v>
      </c>
      <c r="B38" s="57">
        <v>14</v>
      </c>
      <c r="C38" s="52" t="s">
        <v>606</v>
      </c>
      <c r="D38" s="100" t="s">
        <v>742</v>
      </c>
      <c r="E38" s="101" t="s">
        <v>729</v>
      </c>
      <c r="F38" s="101" t="s">
        <v>1039</v>
      </c>
      <c r="G38" s="101" t="s">
        <v>1040</v>
      </c>
      <c r="H38" s="101" t="s">
        <v>1321</v>
      </c>
      <c r="I38" s="101" t="s">
        <v>1226</v>
      </c>
      <c r="J38" s="101" t="s">
        <v>1554</v>
      </c>
      <c r="K38" s="102" t="s">
        <v>1555</v>
      </c>
      <c r="L38" s="46"/>
      <c r="M38" s="47" t="s">
        <v>1556</v>
      </c>
      <c r="N38" s="40"/>
      <c r="O38"/>
    </row>
    <row r="39" spans="1:15" ht="12.75">
      <c r="A39" s="48" t="s">
        <v>127</v>
      </c>
      <c r="B39" s="53"/>
      <c r="C39" s="54" t="s">
        <v>267</v>
      </c>
      <c r="D39" s="103" t="s">
        <v>705</v>
      </c>
      <c r="E39" s="104" t="s">
        <v>701</v>
      </c>
      <c r="F39" s="104" t="s">
        <v>701</v>
      </c>
      <c r="G39" s="104" t="s">
        <v>717</v>
      </c>
      <c r="H39" s="104" t="s">
        <v>1322</v>
      </c>
      <c r="I39" s="104" t="s">
        <v>698</v>
      </c>
      <c r="J39" s="104" t="s">
        <v>1322</v>
      </c>
      <c r="K39" s="105" t="s">
        <v>693</v>
      </c>
      <c r="L39" s="55"/>
      <c r="M39" s="56" t="s">
        <v>1557</v>
      </c>
      <c r="N39" s="40"/>
      <c r="O39"/>
    </row>
    <row r="40" spans="1:15" ht="12.75">
      <c r="A40" s="51" t="s">
        <v>1315</v>
      </c>
      <c r="B40" s="57">
        <v>12</v>
      </c>
      <c r="C40" s="52" t="s">
        <v>605</v>
      </c>
      <c r="D40" s="100" t="s">
        <v>699</v>
      </c>
      <c r="E40" s="101" t="s">
        <v>700</v>
      </c>
      <c r="F40" s="101" t="s">
        <v>1037</v>
      </c>
      <c r="G40" s="101" t="s">
        <v>1038</v>
      </c>
      <c r="H40" s="101" t="s">
        <v>1309</v>
      </c>
      <c r="I40" s="101" t="s">
        <v>1310</v>
      </c>
      <c r="J40" s="101" t="s">
        <v>1558</v>
      </c>
      <c r="K40" s="102" t="s">
        <v>1559</v>
      </c>
      <c r="L40" s="46"/>
      <c r="M40" s="47" t="s">
        <v>1560</v>
      </c>
      <c r="N40" s="40"/>
      <c r="O40"/>
    </row>
    <row r="41" spans="1:15" ht="12.75">
      <c r="A41" s="48" t="s">
        <v>127</v>
      </c>
      <c r="B41" s="53"/>
      <c r="C41" s="54" t="s">
        <v>267</v>
      </c>
      <c r="D41" s="103" t="s">
        <v>701</v>
      </c>
      <c r="E41" s="104" t="s">
        <v>702</v>
      </c>
      <c r="F41" s="104" t="s">
        <v>708</v>
      </c>
      <c r="G41" s="104" t="s">
        <v>705</v>
      </c>
      <c r="H41" s="104" t="s">
        <v>1311</v>
      </c>
      <c r="I41" s="104" t="s">
        <v>1312</v>
      </c>
      <c r="J41" s="104" t="s">
        <v>1318</v>
      </c>
      <c r="K41" s="105" t="s">
        <v>1311</v>
      </c>
      <c r="L41" s="55"/>
      <c r="M41" s="56" t="s">
        <v>1561</v>
      </c>
      <c r="N41" s="40"/>
      <c r="O41"/>
    </row>
    <row r="42" spans="1:15" ht="12.75">
      <c r="A42" s="51" t="s">
        <v>1320</v>
      </c>
      <c r="B42" s="57">
        <v>19</v>
      </c>
      <c r="C42" s="52" t="s">
        <v>610</v>
      </c>
      <c r="D42" s="100" t="s">
        <v>711</v>
      </c>
      <c r="E42" s="101" t="s">
        <v>712</v>
      </c>
      <c r="F42" s="101" t="s">
        <v>694</v>
      </c>
      <c r="G42" s="101" t="s">
        <v>1051</v>
      </c>
      <c r="H42" s="101" t="s">
        <v>1323</v>
      </c>
      <c r="I42" s="101" t="s">
        <v>1324</v>
      </c>
      <c r="J42" s="101" t="s">
        <v>1577</v>
      </c>
      <c r="K42" s="102" t="s">
        <v>1578</v>
      </c>
      <c r="L42" s="46"/>
      <c r="M42" s="47" t="s">
        <v>1579</v>
      </c>
      <c r="N42" s="40"/>
      <c r="O42"/>
    </row>
    <row r="43" spans="1:15" ht="12.75">
      <c r="A43" s="48" t="s">
        <v>127</v>
      </c>
      <c r="B43" s="53"/>
      <c r="C43" s="54" t="s">
        <v>267</v>
      </c>
      <c r="D43" s="103" t="s">
        <v>714</v>
      </c>
      <c r="E43" s="104" t="s">
        <v>714</v>
      </c>
      <c r="F43" s="104" t="s">
        <v>1052</v>
      </c>
      <c r="G43" s="104" t="s">
        <v>713</v>
      </c>
      <c r="H43" s="104" t="s">
        <v>1325</v>
      </c>
      <c r="I43" s="104" t="s">
        <v>747</v>
      </c>
      <c r="J43" s="104" t="s">
        <v>1325</v>
      </c>
      <c r="K43" s="105" t="s">
        <v>714</v>
      </c>
      <c r="L43" s="55"/>
      <c r="M43" s="56" t="s">
        <v>1580</v>
      </c>
      <c r="N43" s="40"/>
      <c r="O43"/>
    </row>
    <row r="44" spans="1:15" ht="12.75">
      <c r="A44" s="51" t="s">
        <v>1581</v>
      </c>
      <c r="B44" s="57">
        <v>22</v>
      </c>
      <c r="C44" s="52" t="s">
        <v>613</v>
      </c>
      <c r="D44" s="100" t="s">
        <v>706</v>
      </c>
      <c r="E44" s="101" t="s">
        <v>709</v>
      </c>
      <c r="F44" s="101" t="s">
        <v>1047</v>
      </c>
      <c r="G44" s="101" t="s">
        <v>1048</v>
      </c>
      <c r="H44" s="101" t="s">
        <v>906</v>
      </c>
      <c r="I44" s="101" t="s">
        <v>1330</v>
      </c>
      <c r="J44" s="101" t="s">
        <v>1582</v>
      </c>
      <c r="K44" s="102" t="s">
        <v>1583</v>
      </c>
      <c r="L44" s="46"/>
      <c r="M44" s="47" t="s">
        <v>1584</v>
      </c>
      <c r="N44" s="40"/>
      <c r="O44"/>
    </row>
    <row r="45" spans="1:15" ht="12.75">
      <c r="A45" s="48" t="s">
        <v>90</v>
      </c>
      <c r="B45" s="53"/>
      <c r="C45" s="54" t="s">
        <v>157</v>
      </c>
      <c r="D45" s="103" t="s">
        <v>743</v>
      </c>
      <c r="E45" s="104" t="s">
        <v>710</v>
      </c>
      <c r="F45" s="104" t="s">
        <v>1049</v>
      </c>
      <c r="G45" s="104" t="s">
        <v>1050</v>
      </c>
      <c r="H45" s="104" t="s">
        <v>710</v>
      </c>
      <c r="I45" s="104" t="s">
        <v>777</v>
      </c>
      <c r="J45" s="104" t="s">
        <v>1049</v>
      </c>
      <c r="K45" s="105" t="s">
        <v>1050</v>
      </c>
      <c r="L45" s="55"/>
      <c r="M45" s="56" t="s">
        <v>1585</v>
      </c>
      <c r="N45" s="40"/>
      <c r="O45"/>
    </row>
    <row r="46" spans="1:15" ht="12.75">
      <c r="A46" s="51" t="s">
        <v>1586</v>
      </c>
      <c r="B46" s="57">
        <v>101</v>
      </c>
      <c r="C46" s="52" t="s">
        <v>612</v>
      </c>
      <c r="D46" s="100" t="s">
        <v>703</v>
      </c>
      <c r="E46" s="101" t="s">
        <v>704</v>
      </c>
      <c r="F46" s="101" t="s">
        <v>582</v>
      </c>
      <c r="G46" s="101" t="s">
        <v>1036</v>
      </c>
      <c r="H46" s="101" t="s">
        <v>1300</v>
      </c>
      <c r="I46" s="101" t="s">
        <v>1314</v>
      </c>
      <c r="J46" s="101" t="s">
        <v>1697</v>
      </c>
      <c r="K46" s="102" t="s">
        <v>1333</v>
      </c>
      <c r="L46" s="46" t="s">
        <v>1698</v>
      </c>
      <c r="M46" s="47" t="s">
        <v>1699</v>
      </c>
      <c r="N46" s="40"/>
      <c r="O46"/>
    </row>
    <row r="47" spans="1:15" ht="12.75">
      <c r="A47" s="48" t="s">
        <v>127</v>
      </c>
      <c r="B47" s="53"/>
      <c r="C47" s="54" t="s">
        <v>250</v>
      </c>
      <c r="D47" s="103" t="s">
        <v>713</v>
      </c>
      <c r="E47" s="104" t="s">
        <v>705</v>
      </c>
      <c r="F47" s="104" t="s">
        <v>702</v>
      </c>
      <c r="G47" s="104" t="s">
        <v>701</v>
      </c>
      <c r="H47" s="104" t="s">
        <v>693</v>
      </c>
      <c r="I47" s="104" t="s">
        <v>1311</v>
      </c>
      <c r="J47" s="104" t="s">
        <v>693</v>
      </c>
      <c r="K47" s="105" t="s">
        <v>1322</v>
      </c>
      <c r="L47" s="55"/>
      <c r="M47" s="56" t="s">
        <v>1700</v>
      </c>
      <c r="N47" s="40"/>
      <c r="O47"/>
    </row>
    <row r="48" spans="1:15" ht="12.75">
      <c r="A48" s="51" t="s">
        <v>1331</v>
      </c>
      <c r="B48" s="57">
        <v>15</v>
      </c>
      <c r="C48" s="52" t="s">
        <v>607</v>
      </c>
      <c r="D48" s="100" t="s">
        <v>715</v>
      </c>
      <c r="E48" s="101" t="s">
        <v>716</v>
      </c>
      <c r="F48" s="101" t="s">
        <v>1041</v>
      </c>
      <c r="G48" s="101" t="s">
        <v>1042</v>
      </c>
      <c r="H48" s="101" t="s">
        <v>1327</v>
      </c>
      <c r="I48" s="101" t="s">
        <v>1328</v>
      </c>
      <c r="J48" s="101" t="s">
        <v>1562</v>
      </c>
      <c r="K48" s="102" t="s">
        <v>1563</v>
      </c>
      <c r="L48" s="46"/>
      <c r="M48" s="47" t="s">
        <v>1564</v>
      </c>
      <c r="N48" s="40"/>
      <c r="O48"/>
    </row>
    <row r="49" spans="1:15" ht="12.75">
      <c r="A49" s="48" t="s">
        <v>127</v>
      </c>
      <c r="B49" s="53"/>
      <c r="C49" s="54" t="s">
        <v>267</v>
      </c>
      <c r="D49" s="103" t="s">
        <v>747</v>
      </c>
      <c r="E49" s="104" t="s">
        <v>717</v>
      </c>
      <c r="F49" s="104" t="s">
        <v>1053</v>
      </c>
      <c r="G49" s="104" t="s">
        <v>714</v>
      </c>
      <c r="H49" s="104" t="s">
        <v>1053</v>
      </c>
      <c r="I49" s="104" t="s">
        <v>1052</v>
      </c>
      <c r="J49" s="104" t="s">
        <v>1326</v>
      </c>
      <c r="K49" s="105" t="s">
        <v>1329</v>
      </c>
      <c r="L49" s="55"/>
      <c r="M49" s="56" t="s">
        <v>1565</v>
      </c>
      <c r="N49" s="40"/>
      <c r="O49"/>
    </row>
    <row r="50" spans="1:15" ht="12.75">
      <c r="A50" s="51" t="s">
        <v>1332</v>
      </c>
      <c r="B50" s="57">
        <v>34</v>
      </c>
      <c r="C50" s="52" t="s">
        <v>624</v>
      </c>
      <c r="D50" s="100" t="s">
        <v>749</v>
      </c>
      <c r="E50" s="101" t="s">
        <v>750</v>
      </c>
      <c r="F50" s="101" t="s">
        <v>1056</v>
      </c>
      <c r="G50" s="101" t="s">
        <v>1057</v>
      </c>
      <c r="H50" s="101" t="s">
        <v>1333</v>
      </c>
      <c r="I50" s="101" t="s">
        <v>1334</v>
      </c>
      <c r="J50" s="101" t="s">
        <v>1206</v>
      </c>
      <c r="K50" s="102" t="s">
        <v>1357</v>
      </c>
      <c r="L50" s="46"/>
      <c r="M50" s="47" t="s">
        <v>1701</v>
      </c>
      <c r="N50" s="40"/>
      <c r="O50"/>
    </row>
    <row r="51" spans="1:15" ht="12.75">
      <c r="A51" s="48" t="s">
        <v>93</v>
      </c>
      <c r="B51" s="53"/>
      <c r="C51" s="54" t="s">
        <v>166</v>
      </c>
      <c r="D51" s="103" t="s">
        <v>751</v>
      </c>
      <c r="E51" s="104" t="s">
        <v>735</v>
      </c>
      <c r="F51" s="104" t="s">
        <v>1058</v>
      </c>
      <c r="G51" s="104" t="s">
        <v>1061</v>
      </c>
      <c r="H51" s="104" t="s">
        <v>1335</v>
      </c>
      <c r="I51" s="104" t="s">
        <v>1050</v>
      </c>
      <c r="J51" s="104" t="s">
        <v>748</v>
      </c>
      <c r="K51" s="105" t="s">
        <v>745</v>
      </c>
      <c r="L51" s="55"/>
      <c r="M51" s="56" t="s">
        <v>1702</v>
      </c>
      <c r="N51" s="40"/>
      <c r="O51"/>
    </row>
    <row r="52" spans="1:15" ht="12.75">
      <c r="A52" s="51" t="s">
        <v>744</v>
      </c>
      <c r="B52" s="57">
        <v>23</v>
      </c>
      <c r="C52" s="52" t="s">
        <v>614</v>
      </c>
      <c r="D52" s="100" t="s">
        <v>720</v>
      </c>
      <c r="E52" s="101" t="s">
        <v>721</v>
      </c>
      <c r="F52" s="101" t="s">
        <v>1054</v>
      </c>
      <c r="G52" s="101" t="s">
        <v>1055</v>
      </c>
      <c r="H52" s="101" t="s">
        <v>1218</v>
      </c>
      <c r="I52" s="101" t="s">
        <v>1336</v>
      </c>
      <c r="J52" s="101" t="s">
        <v>1587</v>
      </c>
      <c r="K52" s="102" t="s">
        <v>1588</v>
      </c>
      <c r="L52" s="46"/>
      <c r="M52" s="47" t="s">
        <v>1589</v>
      </c>
      <c r="N52" s="40"/>
      <c r="O52"/>
    </row>
    <row r="53" spans="1:15" ht="12.75">
      <c r="A53" s="48" t="s">
        <v>90</v>
      </c>
      <c r="B53" s="53"/>
      <c r="C53" s="54" t="s">
        <v>102</v>
      </c>
      <c r="D53" s="103" t="s">
        <v>722</v>
      </c>
      <c r="E53" s="104" t="s">
        <v>732</v>
      </c>
      <c r="F53" s="104" t="s">
        <v>745</v>
      </c>
      <c r="G53" s="104" t="s">
        <v>1065</v>
      </c>
      <c r="H53" s="104" t="s">
        <v>1091</v>
      </c>
      <c r="I53" s="104" t="s">
        <v>1335</v>
      </c>
      <c r="J53" s="104" t="s">
        <v>1098</v>
      </c>
      <c r="K53" s="105" t="s">
        <v>760</v>
      </c>
      <c r="L53" s="55"/>
      <c r="M53" s="56" t="s">
        <v>1590</v>
      </c>
      <c r="N53" s="40"/>
      <c r="O53"/>
    </row>
    <row r="54" spans="1:15" ht="12.75">
      <c r="A54" s="51" t="s">
        <v>723</v>
      </c>
      <c r="B54" s="57">
        <v>35</v>
      </c>
      <c r="C54" s="52" t="s">
        <v>625</v>
      </c>
      <c r="D54" s="100" t="s">
        <v>755</v>
      </c>
      <c r="E54" s="101" t="s">
        <v>756</v>
      </c>
      <c r="F54" s="101" t="s">
        <v>1059</v>
      </c>
      <c r="G54" s="101" t="s">
        <v>1060</v>
      </c>
      <c r="H54" s="101" t="s">
        <v>1337</v>
      </c>
      <c r="I54" s="101" t="s">
        <v>1338</v>
      </c>
      <c r="J54" s="101" t="s">
        <v>1703</v>
      </c>
      <c r="K54" s="102" t="s">
        <v>1704</v>
      </c>
      <c r="L54" s="46"/>
      <c r="M54" s="47" t="s">
        <v>1705</v>
      </c>
      <c r="N54" s="40"/>
      <c r="O54"/>
    </row>
    <row r="55" spans="1:15" ht="12.75">
      <c r="A55" s="48" t="s">
        <v>91</v>
      </c>
      <c r="B55" s="53"/>
      <c r="C55" s="54" t="s">
        <v>104</v>
      </c>
      <c r="D55" s="103" t="s">
        <v>757</v>
      </c>
      <c r="E55" s="104" t="s">
        <v>751</v>
      </c>
      <c r="F55" s="104" t="s">
        <v>1084</v>
      </c>
      <c r="G55" s="104" t="s">
        <v>1058</v>
      </c>
      <c r="H55" s="104" t="s">
        <v>757</v>
      </c>
      <c r="I55" s="104" t="s">
        <v>1049</v>
      </c>
      <c r="J55" s="104" t="s">
        <v>757</v>
      </c>
      <c r="K55" s="105" t="s">
        <v>1058</v>
      </c>
      <c r="L55" s="55"/>
      <c r="M55" s="56" t="s">
        <v>1706</v>
      </c>
      <c r="N55" s="40"/>
      <c r="O55"/>
    </row>
    <row r="56" spans="1:15" ht="12.75">
      <c r="A56" s="51" t="s">
        <v>1339</v>
      </c>
      <c r="B56" s="57">
        <v>42</v>
      </c>
      <c r="C56" s="52" t="s">
        <v>632</v>
      </c>
      <c r="D56" s="100" t="s">
        <v>766</v>
      </c>
      <c r="E56" s="101" t="s">
        <v>767</v>
      </c>
      <c r="F56" s="101" t="s">
        <v>1085</v>
      </c>
      <c r="G56" s="101" t="s">
        <v>1086</v>
      </c>
      <c r="H56" s="101" t="s">
        <v>1359</v>
      </c>
      <c r="I56" s="101" t="s">
        <v>1360</v>
      </c>
      <c r="J56" s="101" t="s">
        <v>1707</v>
      </c>
      <c r="K56" s="102" t="s">
        <v>1708</v>
      </c>
      <c r="L56" s="46"/>
      <c r="M56" s="47" t="s">
        <v>1709</v>
      </c>
      <c r="N56" s="40"/>
      <c r="O56"/>
    </row>
    <row r="57" spans="1:15" ht="12.75">
      <c r="A57" s="48" t="s">
        <v>90</v>
      </c>
      <c r="B57" s="53"/>
      <c r="C57" s="54" t="s">
        <v>98</v>
      </c>
      <c r="D57" s="103" t="s">
        <v>768</v>
      </c>
      <c r="E57" s="104" t="s">
        <v>769</v>
      </c>
      <c r="F57" s="104" t="s">
        <v>1087</v>
      </c>
      <c r="G57" s="104" t="s">
        <v>1088</v>
      </c>
      <c r="H57" s="104" t="s">
        <v>1065</v>
      </c>
      <c r="I57" s="104" t="s">
        <v>1065</v>
      </c>
      <c r="J57" s="104" t="s">
        <v>1065</v>
      </c>
      <c r="K57" s="105" t="s">
        <v>1345</v>
      </c>
      <c r="L57" s="55"/>
      <c r="M57" s="56" t="s">
        <v>1710</v>
      </c>
      <c r="N57" s="40"/>
      <c r="O57"/>
    </row>
    <row r="58" spans="1:15" ht="12.75">
      <c r="A58" s="51" t="s">
        <v>1358</v>
      </c>
      <c r="B58" s="57">
        <v>40</v>
      </c>
      <c r="C58" s="52" t="s">
        <v>630</v>
      </c>
      <c r="D58" s="100" t="s">
        <v>727</v>
      </c>
      <c r="E58" s="101" t="s">
        <v>728</v>
      </c>
      <c r="F58" s="101" t="s">
        <v>721</v>
      </c>
      <c r="G58" s="101" t="s">
        <v>1057</v>
      </c>
      <c r="H58" s="101" t="s">
        <v>1340</v>
      </c>
      <c r="I58" s="101" t="s">
        <v>1341</v>
      </c>
      <c r="J58" s="101" t="s">
        <v>1340</v>
      </c>
      <c r="K58" s="102" t="s">
        <v>1591</v>
      </c>
      <c r="L58" s="46"/>
      <c r="M58" s="47" t="s">
        <v>1592</v>
      </c>
      <c r="N58" s="40"/>
      <c r="O58"/>
    </row>
    <row r="59" spans="1:15" ht="12.75">
      <c r="A59" s="48" t="s">
        <v>90</v>
      </c>
      <c r="B59" s="53"/>
      <c r="C59" s="54" t="s">
        <v>101</v>
      </c>
      <c r="D59" s="103" t="s">
        <v>741</v>
      </c>
      <c r="E59" s="104" t="s">
        <v>770</v>
      </c>
      <c r="F59" s="104" t="s">
        <v>1073</v>
      </c>
      <c r="G59" s="104" t="s">
        <v>1091</v>
      </c>
      <c r="H59" s="104" t="s">
        <v>1342</v>
      </c>
      <c r="I59" s="104" t="s">
        <v>748</v>
      </c>
      <c r="J59" s="104" t="s">
        <v>760</v>
      </c>
      <c r="K59" s="105" t="s">
        <v>746</v>
      </c>
      <c r="L59" s="55"/>
      <c r="M59" s="56" t="s">
        <v>1593</v>
      </c>
      <c r="N59" s="40"/>
      <c r="O59"/>
    </row>
    <row r="60" spans="1:15" ht="12.75">
      <c r="A60" s="51" t="s">
        <v>1089</v>
      </c>
      <c r="B60" s="57">
        <v>30</v>
      </c>
      <c r="C60" s="52" t="s">
        <v>621</v>
      </c>
      <c r="D60" s="100" t="s">
        <v>724</v>
      </c>
      <c r="E60" s="101" t="s">
        <v>725</v>
      </c>
      <c r="F60" s="101" t="s">
        <v>1062</v>
      </c>
      <c r="G60" s="101" t="s">
        <v>1063</v>
      </c>
      <c r="H60" s="101" t="s">
        <v>1343</v>
      </c>
      <c r="I60" s="101" t="s">
        <v>1344</v>
      </c>
      <c r="J60" s="101" t="s">
        <v>1711</v>
      </c>
      <c r="K60" s="102" t="s">
        <v>1712</v>
      </c>
      <c r="L60" s="46"/>
      <c r="M60" s="47" t="s">
        <v>1713</v>
      </c>
      <c r="N60" s="40"/>
      <c r="O60"/>
    </row>
    <row r="61" spans="1:15" ht="12.75">
      <c r="A61" s="48" t="s">
        <v>93</v>
      </c>
      <c r="B61" s="53"/>
      <c r="C61" s="54" t="s">
        <v>47</v>
      </c>
      <c r="D61" s="103" t="s">
        <v>736</v>
      </c>
      <c r="E61" s="104" t="s">
        <v>761</v>
      </c>
      <c r="F61" s="104" t="s">
        <v>1067</v>
      </c>
      <c r="G61" s="104" t="s">
        <v>1090</v>
      </c>
      <c r="H61" s="104" t="s">
        <v>732</v>
      </c>
      <c r="I61" s="104" t="s">
        <v>736</v>
      </c>
      <c r="J61" s="104" t="s">
        <v>1345</v>
      </c>
      <c r="K61" s="105" t="s">
        <v>736</v>
      </c>
      <c r="L61" s="55"/>
      <c r="M61" s="56" t="s">
        <v>1714</v>
      </c>
      <c r="N61" s="40"/>
      <c r="O61"/>
    </row>
    <row r="62" spans="1:15" ht="12.75">
      <c r="A62" s="51" t="s">
        <v>1715</v>
      </c>
      <c r="B62" s="57">
        <v>46</v>
      </c>
      <c r="C62" s="52" t="s">
        <v>636</v>
      </c>
      <c r="D62" s="100" t="s">
        <v>775</v>
      </c>
      <c r="E62" s="101" t="s">
        <v>731</v>
      </c>
      <c r="F62" s="101" t="s">
        <v>1092</v>
      </c>
      <c r="G62" s="101" t="s">
        <v>749</v>
      </c>
      <c r="H62" s="101" t="s">
        <v>1361</v>
      </c>
      <c r="I62" s="101" t="s">
        <v>1362</v>
      </c>
      <c r="J62" s="101" t="s">
        <v>1716</v>
      </c>
      <c r="K62" s="102" t="s">
        <v>1717</v>
      </c>
      <c r="L62" s="46"/>
      <c r="M62" s="47" t="s">
        <v>1718</v>
      </c>
      <c r="N62" s="40"/>
      <c r="O62"/>
    </row>
    <row r="63" spans="1:15" ht="12.75">
      <c r="A63" s="48" t="s">
        <v>90</v>
      </c>
      <c r="B63" s="53"/>
      <c r="C63" s="54" t="s">
        <v>98</v>
      </c>
      <c r="D63" s="103" t="s">
        <v>776</v>
      </c>
      <c r="E63" s="104" t="s">
        <v>777</v>
      </c>
      <c r="F63" s="104" t="s">
        <v>1065</v>
      </c>
      <c r="G63" s="104" t="s">
        <v>783</v>
      </c>
      <c r="H63" s="104" t="s">
        <v>1354</v>
      </c>
      <c r="I63" s="104" t="s">
        <v>783</v>
      </c>
      <c r="J63" s="104" t="s">
        <v>1373</v>
      </c>
      <c r="K63" s="105" t="s">
        <v>1719</v>
      </c>
      <c r="L63" s="55"/>
      <c r="M63" s="56" t="s">
        <v>1720</v>
      </c>
      <c r="N63" s="40"/>
      <c r="O63"/>
    </row>
    <row r="64" spans="1:15" ht="12.75">
      <c r="A64" s="51" t="s">
        <v>1721</v>
      </c>
      <c r="B64" s="57">
        <v>41</v>
      </c>
      <c r="C64" s="52" t="s">
        <v>631</v>
      </c>
      <c r="D64" s="100" t="s">
        <v>771</v>
      </c>
      <c r="E64" s="101" t="s">
        <v>772</v>
      </c>
      <c r="F64" s="101" t="s">
        <v>1096</v>
      </c>
      <c r="G64" s="101" t="s">
        <v>1097</v>
      </c>
      <c r="H64" s="101" t="s">
        <v>1363</v>
      </c>
      <c r="I64" s="101" t="s">
        <v>1364</v>
      </c>
      <c r="J64" s="101" t="s">
        <v>1722</v>
      </c>
      <c r="K64" s="102" t="s">
        <v>1723</v>
      </c>
      <c r="L64" s="46"/>
      <c r="M64" s="47" t="s">
        <v>1724</v>
      </c>
      <c r="N64" s="40"/>
      <c r="O64"/>
    </row>
    <row r="65" spans="1:15" ht="12.75">
      <c r="A65" s="48" t="s">
        <v>90</v>
      </c>
      <c r="B65" s="53"/>
      <c r="C65" s="54" t="s">
        <v>101</v>
      </c>
      <c r="D65" s="103" t="s">
        <v>773</v>
      </c>
      <c r="E65" s="104" t="s">
        <v>774</v>
      </c>
      <c r="F65" s="104" t="s">
        <v>768</v>
      </c>
      <c r="G65" s="104" t="s">
        <v>1098</v>
      </c>
      <c r="H65" s="104" t="s">
        <v>1351</v>
      </c>
      <c r="I65" s="104" t="s">
        <v>1087</v>
      </c>
      <c r="J65" s="104" t="s">
        <v>1351</v>
      </c>
      <c r="K65" s="105" t="s">
        <v>1351</v>
      </c>
      <c r="L65" s="55"/>
      <c r="M65" s="56" t="s">
        <v>1725</v>
      </c>
      <c r="N65" s="40"/>
      <c r="O65"/>
    </row>
    <row r="66" spans="1:15" ht="12.75">
      <c r="A66" s="51" t="s">
        <v>1726</v>
      </c>
      <c r="B66" s="57">
        <v>100</v>
      </c>
      <c r="C66" s="52" t="s">
        <v>620</v>
      </c>
      <c r="D66" s="100" t="s">
        <v>758</v>
      </c>
      <c r="E66" s="101" t="s">
        <v>759</v>
      </c>
      <c r="F66" s="101" t="s">
        <v>1113</v>
      </c>
      <c r="G66" s="101" t="s">
        <v>1114</v>
      </c>
      <c r="H66" s="101" t="s">
        <v>1374</v>
      </c>
      <c r="I66" s="101" t="s">
        <v>1375</v>
      </c>
      <c r="J66" s="101" t="s">
        <v>894</v>
      </c>
      <c r="K66" s="102" t="s">
        <v>1727</v>
      </c>
      <c r="L66" s="46"/>
      <c r="M66" s="47" t="s">
        <v>1728</v>
      </c>
      <c r="N66" s="40"/>
      <c r="O66"/>
    </row>
    <row r="67" spans="1:15" ht="12.75">
      <c r="A67" s="48" t="s">
        <v>90</v>
      </c>
      <c r="B67" s="53"/>
      <c r="C67" s="54" t="s">
        <v>98</v>
      </c>
      <c r="D67" s="103" t="s">
        <v>760</v>
      </c>
      <c r="E67" s="104" t="s">
        <v>746</v>
      </c>
      <c r="F67" s="104" t="s">
        <v>1091</v>
      </c>
      <c r="G67" s="104" t="s">
        <v>1142</v>
      </c>
      <c r="H67" s="104" t="s">
        <v>1098</v>
      </c>
      <c r="I67" s="104" t="s">
        <v>760</v>
      </c>
      <c r="J67" s="104" t="s">
        <v>1088</v>
      </c>
      <c r="K67" s="105" t="s">
        <v>1088</v>
      </c>
      <c r="L67" s="55"/>
      <c r="M67" s="56" t="s">
        <v>1729</v>
      </c>
      <c r="N67" s="40"/>
      <c r="O67"/>
    </row>
    <row r="68" spans="1:15" ht="12.75">
      <c r="A68" s="51" t="s">
        <v>1730</v>
      </c>
      <c r="B68" s="57">
        <v>28</v>
      </c>
      <c r="C68" s="52" t="s">
        <v>619</v>
      </c>
      <c r="D68" s="100" t="s">
        <v>733</v>
      </c>
      <c r="E68" s="101" t="s">
        <v>734</v>
      </c>
      <c r="F68" s="101" t="s">
        <v>718</v>
      </c>
      <c r="G68" s="101" t="s">
        <v>752</v>
      </c>
      <c r="H68" s="101" t="s">
        <v>1347</v>
      </c>
      <c r="I68" s="101" t="s">
        <v>1348</v>
      </c>
      <c r="J68" s="101" t="s">
        <v>1731</v>
      </c>
      <c r="K68" s="102" t="s">
        <v>1732</v>
      </c>
      <c r="L68" s="46"/>
      <c r="M68" s="47" t="s">
        <v>1733</v>
      </c>
      <c r="N68" s="40"/>
      <c r="O68"/>
    </row>
    <row r="69" spans="1:15" ht="12.75">
      <c r="A69" s="48" t="s">
        <v>93</v>
      </c>
      <c r="B69" s="53"/>
      <c r="C69" s="54" t="s">
        <v>305</v>
      </c>
      <c r="D69" s="103" t="s">
        <v>784</v>
      </c>
      <c r="E69" s="104" t="s">
        <v>785</v>
      </c>
      <c r="F69" s="104" t="s">
        <v>1099</v>
      </c>
      <c r="G69" s="104" t="s">
        <v>1080</v>
      </c>
      <c r="H69" s="104" t="s">
        <v>779</v>
      </c>
      <c r="I69" s="104" t="s">
        <v>1367</v>
      </c>
      <c r="J69" s="104" t="s">
        <v>784</v>
      </c>
      <c r="K69" s="105" t="s">
        <v>1080</v>
      </c>
      <c r="L69" s="55"/>
      <c r="M69" s="56" t="s">
        <v>1734</v>
      </c>
      <c r="N69" s="40"/>
      <c r="O69"/>
    </row>
    <row r="70" spans="1:15" ht="12.75">
      <c r="A70" s="51" t="s">
        <v>1735</v>
      </c>
      <c r="B70" s="57">
        <v>49</v>
      </c>
      <c r="C70" s="52" t="s">
        <v>639</v>
      </c>
      <c r="D70" s="100" t="s">
        <v>781</v>
      </c>
      <c r="E70" s="101" t="s">
        <v>782</v>
      </c>
      <c r="F70" s="101" t="s">
        <v>1107</v>
      </c>
      <c r="G70" s="101" t="s">
        <v>1108</v>
      </c>
      <c r="H70" s="101" t="s">
        <v>1370</v>
      </c>
      <c r="I70" s="101" t="s">
        <v>1371</v>
      </c>
      <c r="J70" s="101" t="s">
        <v>1716</v>
      </c>
      <c r="K70" s="102" t="s">
        <v>1736</v>
      </c>
      <c r="L70" s="46"/>
      <c r="M70" s="47" t="s">
        <v>1737</v>
      </c>
      <c r="N70" s="40"/>
      <c r="O70"/>
    </row>
    <row r="71" spans="1:15" ht="12.75">
      <c r="A71" s="48" t="s">
        <v>90</v>
      </c>
      <c r="B71" s="53"/>
      <c r="C71" s="54" t="s">
        <v>98</v>
      </c>
      <c r="D71" s="103" t="s">
        <v>825</v>
      </c>
      <c r="E71" s="104" t="s">
        <v>783</v>
      </c>
      <c r="F71" s="104" t="s">
        <v>773</v>
      </c>
      <c r="G71" s="104" t="s">
        <v>1109</v>
      </c>
      <c r="H71" s="104" t="s">
        <v>1372</v>
      </c>
      <c r="I71" s="104" t="s">
        <v>1373</v>
      </c>
      <c r="J71" s="104" t="s">
        <v>1373</v>
      </c>
      <c r="K71" s="105" t="s">
        <v>1354</v>
      </c>
      <c r="L71" s="55"/>
      <c r="M71" s="56" t="s">
        <v>1738</v>
      </c>
      <c r="N71" s="40"/>
      <c r="O71"/>
    </row>
    <row r="72" spans="1:15" ht="12.75">
      <c r="A72" s="51" t="s">
        <v>1739</v>
      </c>
      <c r="B72" s="57">
        <v>43</v>
      </c>
      <c r="C72" s="52" t="s">
        <v>633</v>
      </c>
      <c r="D72" s="100" t="s">
        <v>786</v>
      </c>
      <c r="E72" s="101" t="s">
        <v>787</v>
      </c>
      <c r="F72" s="101" t="s">
        <v>1101</v>
      </c>
      <c r="G72" s="101" t="s">
        <v>1102</v>
      </c>
      <c r="H72" s="101" t="s">
        <v>1368</v>
      </c>
      <c r="I72" s="101" t="s">
        <v>1369</v>
      </c>
      <c r="J72" s="101" t="s">
        <v>1740</v>
      </c>
      <c r="K72" s="102" t="s">
        <v>1741</v>
      </c>
      <c r="L72" s="46"/>
      <c r="M72" s="47" t="s">
        <v>1742</v>
      </c>
      <c r="N72" s="40"/>
      <c r="O72"/>
    </row>
    <row r="73" spans="1:15" ht="12.75">
      <c r="A73" s="48" t="s">
        <v>91</v>
      </c>
      <c r="B73" s="53"/>
      <c r="C73" s="54" t="s">
        <v>104</v>
      </c>
      <c r="D73" s="103" t="s">
        <v>791</v>
      </c>
      <c r="E73" s="104" t="s">
        <v>788</v>
      </c>
      <c r="F73" s="104" t="s">
        <v>1103</v>
      </c>
      <c r="G73" s="104" t="s">
        <v>1104</v>
      </c>
      <c r="H73" s="104" t="s">
        <v>780</v>
      </c>
      <c r="I73" s="104" t="s">
        <v>792</v>
      </c>
      <c r="J73" s="104" t="s">
        <v>792</v>
      </c>
      <c r="K73" s="105" t="s">
        <v>792</v>
      </c>
      <c r="L73" s="55"/>
      <c r="M73" s="56" t="s">
        <v>1743</v>
      </c>
      <c r="N73" s="40"/>
      <c r="O73"/>
    </row>
    <row r="74" spans="1:15" ht="12.75">
      <c r="A74" s="51" t="s">
        <v>1100</v>
      </c>
      <c r="B74" s="57">
        <v>39</v>
      </c>
      <c r="C74" s="52" t="s">
        <v>629</v>
      </c>
      <c r="D74" s="100" t="s">
        <v>762</v>
      </c>
      <c r="E74" s="101" t="s">
        <v>763</v>
      </c>
      <c r="F74" s="101" t="s">
        <v>1093</v>
      </c>
      <c r="G74" s="101" t="s">
        <v>1094</v>
      </c>
      <c r="H74" s="101" t="s">
        <v>1365</v>
      </c>
      <c r="I74" s="101" t="s">
        <v>1366</v>
      </c>
      <c r="J74" s="101" t="s">
        <v>1744</v>
      </c>
      <c r="K74" s="102" t="s">
        <v>1745</v>
      </c>
      <c r="L74" s="46"/>
      <c r="M74" s="47" t="s">
        <v>1746</v>
      </c>
      <c r="N74" s="40"/>
      <c r="O74"/>
    </row>
    <row r="75" spans="1:15" ht="12.75">
      <c r="A75" s="48" t="s">
        <v>91</v>
      </c>
      <c r="B75" s="53"/>
      <c r="C75" s="54" t="s">
        <v>168</v>
      </c>
      <c r="D75" s="103" t="s">
        <v>764</v>
      </c>
      <c r="E75" s="104" t="s">
        <v>765</v>
      </c>
      <c r="F75" s="104" t="s">
        <v>1095</v>
      </c>
      <c r="G75" s="104" t="s">
        <v>764</v>
      </c>
      <c r="H75" s="104" t="s">
        <v>1095</v>
      </c>
      <c r="I75" s="104" t="s">
        <v>765</v>
      </c>
      <c r="J75" s="104" t="s">
        <v>788</v>
      </c>
      <c r="K75" s="105" t="s">
        <v>1766</v>
      </c>
      <c r="L75" s="55"/>
      <c r="M75" s="56" t="s">
        <v>1747</v>
      </c>
      <c r="N75" s="40"/>
      <c r="O75"/>
    </row>
    <row r="76" spans="1:15" ht="12.75">
      <c r="A76" s="51" t="s">
        <v>778</v>
      </c>
      <c r="B76" s="57">
        <v>38</v>
      </c>
      <c r="C76" s="52" t="s">
        <v>628</v>
      </c>
      <c r="D76" s="100" t="s">
        <v>793</v>
      </c>
      <c r="E76" s="101" t="s">
        <v>794</v>
      </c>
      <c r="F76" s="101" t="s">
        <v>1110</v>
      </c>
      <c r="G76" s="101" t="s">
        <v>1111</v>
      </c>
      <c r="H76" s="101" t="s">
        <v>1376</v>
      </c>
      <c r="I76" s="101" t="s">
        <v>1377</v>
      </c>
      <c r="J76" s="101" t="s">
        <v>1343</v>
      </c>
      <c r="K76" s="102" t="s">
        <v>1748</v>
      </c>
      <c r="L76" s="46"/>
      <c r="M76" s="47" t="s">
        <v>1749</v>
      </c>
      <c r="N76" s="40"/>
      <c r="O76"/>
    </row>
    <row r="77" spans="1:15" ht="12.75">
      <c r="A77" s="48" t="s">
        <v>91</v>
      </c>
      <c r="B77" s="53"/>
      <c r="C77" s="54" t="s">
        <v>104</v>
      </c>
      <c r="D77" s="103" t="s">
        <v>826</v>
      </c>
      <c r="E77" s="104" t="s">
        <v>796</v>
      </c>
      <c r="F77" s="104" t="s">
        <v>780</v>
      </c>
      <c r="G77" s="104" t="s">
        <v>1112</v>
      </c>
      <c r="H77" s="104" t="s">
        <v>1378</v>
      </c>
      <c r="I77" s="104" t="s">
        <v>1379</v>
      </c>
      <c r="J77" s="104" t="s">
        <v>1750</v>
      </c>
      <c r="K77" s="105" t="s">
        <v>1095</v>
      </c>
      <c r="L77" s="55"/>
      <c r="M77" s="56" t="s">
        <v>1751</v>
      </c>
      <c r="N77" s="40"/>
      <c r="O77"/>
    </row>
    <row r="78" spans="1:15" ht="12.75">
      <c r="A78" s="51" t="s">
        <v>1767</v>
      </c>
      <c r="B78" s="57">
        <v>64</v>
      </c>
      <c r="C78" s="52" t="s">
        <v>653</v>
      </c>
      <c r="D78" s="100" t="s">
        <v>827</v>
      </c>
      <c r="E78" s="101" t="s">
        <v>828</v>
      </c>
      <c r="F78" s="101" t="s">
        <v>1139</v>
      </c>
      <c r="G78" s="101" t="s">
        <v>1140</v>
      </c>
      <c r="H78" s="101" t="s">
        <v>1402</v>
      </c>
      <c r="I78" s="101" t="s">
        <v>1403</v>
      </c>
      <c r="J78" s="101" t="s">
        <v>1768</v>
      </c>
      <c r="K78" s="102" t="s">
        <v>1769</v>
      </c>
      <c r="L78" s="46"/>
      <c r="M78" s="47" t="s">
        <v>1770</v>
      </c>
      <c r="N78" s="40"/>
      <c r="O78"/>
    </row>
    <row r="79" spans="1:15" ht="12.75">
      <c r="A79" s="48" t="s">
        <v>91</v>
      </c>
      <c r="B79" s="53"/>
      <c r="C79" s="54" t="s">
        <v>104</v>
      </c>
      <c r="D79" s="103" t="s">
        <v>829</v>
      </c>
      <c r="E79" s="104" t="s">
        <v>795</v>
      </c>
      <c r="F79" s="104" t="s">
        <v>1141</v>
      </c>
      <c r="G79" s="104" t="s">
        <v>1121</v>
      </c>
      <c r="H79" s="104" t="s">
        <v>1141</v>
      </c>
      <c r="I79" s="104" t="s">
        <v>798</v>
      </c>
      <c r="J79" s="104" t="s">
        <v>796</v>
      </c>
      <c r="K79" s="105" t="s">
        <v>788</v>
      </c>
      <c r="L79" s="55"/>
      <c r="M79" s="56" t="s">
        <v>1771</v>
      </c>
      <c r="N79" s="40"/>
      <c r="O79"/>
    </row>
    <row r="80" spans="1:15" ht="12.75">
      <c r="A80" s="51" t="s">
        <v>1380</v>
      </c>
      <c r="B80" s="57">
        <v>50</v>
      </c>
      <c r="C80" s="52" t="s">
        <v>640</v>
      </c>
      <c r="D80" s="100" t="s">
        <v>807</v>
      </c>
      <c r="E80" s="101" t="s">
        <v>808</v>
      </c>
      <c r="F80" s="101" t="s">
        <v>1116</v>
      </c>
      <c r="G80" s="101" t="s">
        <v>1117</v>
      </c>
      <c r="H80" s="101" t="s">
        <v>1381</v>
      </c>
      <c r="I80" s="101" t="s">
        <v>1382</v>
      </c>
      <c r="J80" s="101" t="s">
        <v>1752</v>
      </c>
      <c r="K80" s="102" t="s">
        <v>1753</v>
      </c>
      <c r="L80" s="46"/>
      <c r="M80" s="47" t="s">
        <v>1754</v>
      </c>
      <c r="N80" s="40"/>
      <c r="O80"/>
    </row>
    <row r="81" spans="1:15" ht="12.75">
      <c r="A81" s="48" t="s">
        <v>89</v>
      </c>
      <c r="B81" s="53"/>
      <c r="C81" s="54" t="s">
        <v>346</v>
      </c>
      <c r="D81" s="103" t="s">
        <v>806</v>
      </c>
      <c r="E81" s="104" t="s">
        <v>837</v>
      </c>
      <c r="F81" s="104" t="s">
        <v>806</v>
      </c>
      <c r="G81" s="104" t="s">
        <v>1146</v>
      </c>
      <c r="H81" s="104" t="s">
        <v>1395</v>
      </c>
      <c r="I81" s="104" t="s">
        <v>1383</v>
      </c>
      <c r="J81" s="104" t="s">
        <v>1865</v>
      </c>
      <c r="K81" s="105" t="s">
        <v>1115</v>
      </c>
      <c r="L81" s="55"/>
      <c r="M81" s="56" t="s">
        <v>1755</v>
      </c>
      <c r="N81" s="40"/>
      <c r="O81"/>
    </row>
    <row r="82" spans="1:15" ht="12.75">
      <c r="A82" s="51" t="s">
        <v>1772</v>
      </c>
      <c r="B82" s="57">
        <v>59</v>
      </c>
      <c r="C82" s="52" t="s">
        <v>648</v>
      </c>
      <c r="D82" s="100" t="s">
        <v>810</v>
      </c>
      <c r="E82" s="101" t="s">
        <v>811</v>
      </c>
      <c r="F82" s="101" t="s">
        <v>1135</v>
      </c>
      <c r="G82" s="101" t="s">
        <v>797</v>
      </c>
      <c r="H82" s="101" t="s">
        <v>1405</v>
      </c>
      <c r="I82" s="101" t="s">
        <v>1406</v>
      </c>
      <c r="J82" s="101" t="s">
        <v>1704</v>
      </c>
      <c r="K82" s="102" t="s">
        <v>1773</v>
      </c>
      <c r="L82" s="46"/>
      <c r="M82" s="47" t="s">
        <v>1774</v>
      </c>
      <c r="N82" s="40"/>
      <c r="O82"/>
    </row>
    <row r="83" spans="1:15" ht="12.75">
      <c r="A83" s="48" t="s">
        <v>89</v>
      </c>
      <c r="B83" s="53"/>
      <c r="C83" s="54" t="s">
        <v>108</v>
      </c>
      <c r="D83" s="103" t="s">
        <v>838</v>
      </c>
      <c r="E83" s="104" t="s">
        <v>839</v>
      </c>
      <c r="F83" s="104" t="s">
        <v>1151</v>
      </c>
      <c r="G83" s="104" t="s">
        <v>1152</v>
      </c>
      <c r="H83" s="104" t="s">
        <v>1392</v>
      </c>
      <c r="I83" s="104" t="s">
        <v>1407</v>
      </c>
      <c r="J83" s="104" t="s">
        <v>1866</v>
      </c>
      <c r="K83" s="105" t="s">
        <v>1776</v>
      </c>
      <c r="L83" s="55"/>
      <c r="M83" s="56" t="s">
        <v>1777</v>
      </c>
      <c r="N83" s="40"/>
      <c r="O83"/>
    </row>
    <row r="84" spans="1:15" ht="12.75">
      <c r="A84" s="51" t="s">
        <v>1778</v>
      </c>
      <c r="B84" s="57">
        <v>62</v>
      </c>
      <c r="C84" s="52" t="s">
        <v>651</v>
      </c>
      <c r="D84" s="100" t="s">
        <v>819</v>
      </c>
      <c r="E84" s="101" t="s">
        <v>848</v>
      </c>
      <c r="F84" s="101" t="s">
        <v>1160</v>
      </c>
      <c r="G84" s="101" t="s">
        <v>1118</v>
      </c>
      <c r="H84" s="101" t="s">
        <v>1413</v>
      </c>
      <c r="I84" s="101" t="s">
        <v>1414</v>
      </c>
      <c r="J84" s="101" t="s">
        <v>1779</v>
      </c>
      <c r="K84" s="102" t="s">
        <v>1780</v>
      </c>
      <c r="L84" s="46"/>
      <c r="M84" s="47" t="s">
        <v>1781</v>
      </c>
      <c r="N84" s="40"/>
      <c r="O84"/>
    </row>
    <row r="85" spans="1:15" ht="12.75">
      <c r="A85" s="48" t="s">
        <v>89</v>
      </c>
      <c r="B85" s="53"/>
      <c r="C85" s="54" t="s">
        <v>378</v>
      </c>
      <c r="D85" s="103" t="s">
        <v>849</v>
      </c>
      <c r="E85" s="104" t="s">
        <v>850</v>
      </c>
      <c r="F85" s="104" t="s">
        <v>1161</v>
      </c>
      <c r="G85" s="104" t="s">
        <v>1162</v>
      </c>
      <c r="H85" s="104" t="s">
        <v>1415</v>
      </c>
      <c r="I85" s="104" t="s">
        <v>809</v>
      </c>
      <c r="J85" s="104" t="s">
        <v>1867</v>
      </c>
      <c r="K85" s="105" t="s">
        <v>1775</v>
      </c>
      <c r="L85" s="55"/>
      <c r="M85" s="56" t="s">
        <v>1782</v>
      </c>
      <c r="N85" s="40"/>
      <c r="O85"/>
    </row>
    <row r="86" spans="1:15" ht="12.75">
      <c r="A86" s="51" t="s">
        <v>1783</v>
      </c>
      <c r="B86" s="57">
        <v>65</v>
      </c>
      <c r="C86" s="52" t="s">
        <v>654</v>
      </c>
      <c r="D86" s="100" t="s">
        <v>854</v>
      </c>
      <c r="E86" s="101" t="s">
        <v>845</v>
      </c>
      <c r="F86" s="101" t="s">
        <v>1163</v>
      </c>
      <c r="G86" s="101" t="s">
        <v>1164</v>
      </c>
      <c r="H86" s="101" t="s">
        <v>1417</v>
      </c>
      <c r="I86" s="101" t="s">
        <v>1418</v>
      </c>
      <c r="J86" s="101" t="s">
        <v>1784</v>
      </c>
      <c r="K86" s="102" t="s">
        <v>1785</v>
      </c>
      <c r="L86" s="46"/>
      <c r="M86" s="47" t="s">
        <v>1786</v>
      </c>
      <c r="N86" s="40"/>
      <c r="O86"/>
    </row>
    <row r="87" spans="1:15" ht="12.75">
      <c r="A87" s="48" t="s">
        <v>89</v>
      </c>
      <c r="B87" s="53"/>
      <c r="C87" s="54" t="s">
        <v>382</v>
      </c>
      <c r="D87" s="103" t="s">
        <v>855</v>
      </c>
      <c r="E87" s="104" t="s">
        <v>847</v>
      </c>
      <c r="F87" s="104" t="s">
        <v>1165</v>
      </c>
      <c r="G87" s="104" t="s">
        <v>1166</v>
      </c>
      <c r="H87" s="104" t="s">
        <v>1419</v>
      </c>
      <c r="I87" s="104" t="s">
        <v>1420</v>
      </c>
      <c r="J87" s="104" t="s">
        <v>1868</v>
      </c>
      <c r="K87" s="105" t="s">
        <v>1787</v>
      </c>
      <c r="L87" s="55"/>
      <c r="M87" s="56" t="s">
        <v>1788</v>
      </c>
      <c r="N87" s="40"/>
      <c r="O87"/>
    </row>
    <row r="88" spans="1:15" ht="12.75">
      <c r="A88" s="51" t="s">
        <v>1789</v>
      </c>
      <c r="B88" s="57">
        <v>54</v>
      </c>
      <c r="C88" s="52" t="s">
        <v>643</v>
      </c>
      <c r="D88" s="100" t="s">
        <v>816</v>
      </c>
      <c r="E88" s="101" t="s">
        <v>817</v>
      </c>
      <c r="F88" s="101" t="s">
        <v>1127</v>
      </c>
      <c r="G88" s="101" t="s">
        <v>811</v>
      </c>
      <c r="H88" s="101" t="s">
        <v>1393</v>
      </c>
      <c r="I88" s="101" t="s">
        <v>1394</v>
      </c>
      <c r="J88" s="101" t="s">
        <v>1375</v>
      </c>
      <c r="K88" s="102" t="s">
        <v>1756</v>
      </c>
      <c r="L88" s="46"/>
      <c r="M88" s="47" t="s">
        <v>1757</v>
      </c>
      <c r="N88" s="40"/>
      <c r="O88"/>
    </row>
    <row r="89" spans="1:15" ht="12.75">
      <c r="A89" s="48" t="s">
        <v>92</v>
      </c>
      <c r="B89" s="53"/>
      <c r="C89" s="54" t="s">
        <v>356</v>
      </c>
      <c r="D89" s="103" t="s">
        <v>851</v>
      </c>
      <c r="E89" s="104" t="s">
        <v>851</v>
      </c>
      <c r="F89" s="104" t="s">
        <v>1159</v>
      </c>
      <c r="G89" s="104" t="s">
        <v>1128</v>
      </c>
      <c r="H89" s="104" t="s">
        <v>1411</v>
      </c>
      <c r="I89" s="104" t="s">
        <v>1395</v>
      </c>
      <c r="J89" s="104" t="s">
        <v>836</v>
      </c>
      <c r="K89" s="105" t="s">
        <v>836</v>
      </c>
      <c r="L89" s="55"/>
      <c r="M89" s="56" t="s">
        <v>1758</v>
      </c>
      <c r="N89" s="40"/>
      <c r="O89"/>
    </row>
    <row r="90" spans="1:15" ht="12.75">
      <c r="A90" s="51" t="s">
        <v>1147</v>
      </c>
      <c r="B90" s="57">
        <v>55</v>
      </c>
      <c r="C90" s="52" t="s">
        <v>644</v>
      </c>
      <c r="D90" s="100" t="s">
        <v>812</v>
      </c>
      <c r="E90" s="101" t="s">
        <v>813</v>
      </c>
      <c r="F90" s="101" t="s">
        <v>1122</v>
      </c>
      <c r="G90" s="101" t="s">
        <v>1123</v>
      </c>
      <c r="H90" s="101" t="s">
        <v>1387</v>
      </c>
      <c r="I90" s="101" t="s">
        <v>1388</v>
      </c>
      <c r="J90" s="101" t="s">
        <v>1790</v>
      </c>
      <c r="K90" s="102" t="s">
        <v>1791</v>
      </c>
      <c r="L90" s="46"/>
      <c r="M90" s="47" t="s">
        <v>1792</v>
      </c>
      <c r="N90" s="40"/>
      <c r="O90"/>
    </row>
    <row r="91" spans="1:15" ht="12.75">
      <c r="A91" s="48" t="s">
        <v>90</v>
      </c>
      <c r="B91" s="53"/>
      <c r="C91" s="54" t="s">
        <v>115</v>
      </c>
      <c r="D91" s="103" t="s">
        <v>840</v>
      </c>
      <c r="E91" s="104" t="s">
        <v>841</v>
      </c>
      <c r="F91" s="104" t="s">
        <v>1153</v>
      </c>
      <c r="G91" s="104" t="s">
        <v>826</v>
      </c>
      <c r="H91" s="104" t="s">
        <v>946</v>
      </c>
      <c r="I91" s="104" t="s">
        <v>1408</v>
      </c>
      <c r="J91" s="104" t="s">
        <v>853</v>
      </c>
      <c r="K91" s="105" t="s">
        <v>1828</v>
      </c>
      <c r="L91" s="55"/>
      <c r="M91" s="56" t="s">
        <v>1793</v>
      </c>
      <c r="N91" s="40"/>
      <c r="O91"/>
    </row>
    <row r="92" spans="1:15" ht="12.75">
      <c r="A92" s="51" t="s">
        <v>1794</v>
      </c>
      <c r="B92" s="57">
        <v>57</v>
      </c>
      <c r="C92" s="52" t="s">
        <v>646</v>
      </c>
      <c r="D92" s="100" t="s">
        <v>814</v>
      </c>
      <c r="E92" s="101" t="s">
        <v>815</v>
      </c>
      <c r="F92" s="101" t="s">
        <v>1125</v>
      </c>
      <c r="G92" s="101" t="s">
        <v>1126</v>
      </c>
      <c r="H92" s="101" t="s">
        <v>1390</v>
      </c>
      <c r="I92" s="101" t="s">
        <v>1391</v>
      </c>
      <c r="J92" s="101" t="s">
        <v>1795</v>
      </c>
      <c r="K92" s="102" t="s">
        <v>1796</v>
      </c>
      <c r="L92" s="46"/>
      <c r="M92" s="47" t="s">
        <v>1797</v>
      </c>
      <c r="N92" s="40"/>
      <c r="O92"/>
    </row>
    <row r="93" spans="1:15" ht="12.75">
      <c r="A93" s="48" t="s">
        <v>89</v>
      </c>
      <c r="B93" s="53"/>
      <c r="C93" s="54" t="s">
        <v>364</v>
      </c>
      <c r="D93" s="103" t="s">
        <v>842</v>
      </c>
      <c r="E93" s="104" t="s">
        <v>843</v>
      </c>
      <c r="F93" s="104" t="s">
        <v>1158</v>
      </c>
      <c r="G93" s="104" t="s">
        <v>1131</v>
      </c>
      <c r="H93" s="104" t="s">
        <v>1409</v>
      </c>
      <c r="I93" s="104" t="s">
        <v>1410</v>
      </c>
      <c r="J93" s="104" t="s">
        <v>1423</v>
      </c>
      <c r="K93" s="105" t="s">
        <v>1398</v>
      </c>
      <c r="L93" s="55"/>
      <c r="M93" s="56" t="s">
        <v>1798</v>
      </c>
      <c r="N93" s="40"/>
      <c r="O93"/>
    </row>
    <row r="94" spans="1:15" ht="12.75">
      <c r="A94" s="51" t="s">
        <v>1799</v>
      </c>
      <c r="B94" s="57">
        <v>71</v>
      </c>
      <c r="C94" s="52" t="s">
        <v>659</v>
      </c>
      <c r="D94" s="100" t="s">
        <v>860</v>
      </c>
      <c r="E94" s="101" t="s">
        <v>861</v>
      </c>
      <c r="F94" s="101" t="s">
        <v>1170</v>
      </c>
      <c r="G94" s="101" t="s">
        <v>1171</v>
      </c>
      <c r="H94" s="101" t="s">
        <v>1424</v>
      </c>
      <c r="I94" s="101" t="s">
        <v>1425</v>
      </c>
      <c r="J94" s="101" t="s">
        <v>1800</v>
      </c>
      <c r="K94" s="102" t="s">
        <v>1801</v>
      </c>
      <c r="L94" s="46"/>
      <c r="M94" s="47" t="s">
        <v>1802</v>
      </c>
      <c r="N94" s="40"/>
      <c r="O94"/>
    </row>
    <row r="95" spans="1:15" ht="12.75">
      <c r="A95" s="48" t="s">
        <v>89</v>
      </c>
      <c r="B95" s="53"/>
      <c r="C95" s="54" t="s">
        <v>190</v>
      </c>
      <c r="D95" s="103" t="s">
        <v>862</v>
      </c>
      <c r="E95" s="104" t="s">
        <v>863</v>
      </c>
      <c r="F95" s="104" t="s">
        <v>1134</v>
      </c>
      <c r="G95" s="104" t="s">
        <v>1172</v>
      </c>
      <c r="H95" s="104" t="s">
        <v>1426</v>
      </c>
      <c r="I95" s="104" t="s">
        <v>1427</v>
      </c>
      <c r="J95" s="104" t="s">
        <v>1166</v>
      </c>
      <c r="K95" s="105" t="s">
        <v>1829</v>
      </c>
      <c r="L95" s="55"/>
      <c r="M95" s="56" t="s">
        <v>1804</v>
      </c>
      <c r="N95" s="40"/>
      <c r="O95"/>
    </row>
    <row r="96" spans="1:15" ht="12.75">
      <c r="A96" s="51" t="s">
        <v>1412</v>
      </c>
      <c r="B96" s="57">
        <v>32</v>
      </c>
      <c r="C96" s="52" t="s">
        <v>623</v>
      </c>
      <c r="D96" s="100" t="s">
        <v>752</v>
      </c>
      <c r="E96" s="101" t="s">
        <v>753</v>
      </c>
      <c r="F96" s="101" t="s">
        <v>1076</v>
      </c>
      <c r="G96" s="101" t="s">
        <v>1077</v>
      </c>
      <c r="H96" s="101" t="s">
        <v>1355</v>
      </c>
      <c r="I96" s="101" t="s">
        <v>1356</v>
      </c>
      <c r="J96" s="101" t="s">
        <v>1759</v>
      </c>
      <c r="K96" s="102" t="s">
        <v>1760</v>
      </c>
      <c r="L96" s="46"/>
      <c r="M96" s="47" t="s">
        <v>1761</v>
      </c>
      <c r="N96" s="40"/>
      <c r="O96"/>
    </row>
    <row r="97" spans="1:15" ht="12.75">
      <c r="A97" s="48" t="s">
        <v>93</v>
      </c>
      <c r="B97" s="53"/>
      <c r="C97" s="54" t="s">
        <v>47</v>
      </c>
      <c r="D97" s="103" t="s">
        <v>754</v>
      </c>
      <c r="E97" s="104" t="s">
        <v>726</v>
      </c>
      <c r="F97" s="104" t="s">
        <v>1242</v>
      </c>
      <c r="G97" s="104" t="s">
        <v>1243</v>
      </c>
      <c r="H97" s="104" t="s">
        <v>748</v>
      </c>
      <c r="I97" s="104" t="s">
        <v>1088</v>
      </c>
      <c r="J97" s="104" t="s">
        <v>1335</v>
      </c>
      <c r="K97" s="105" t="s">
        <v>710</v>
      </c>
      <c r="L97" s="55"/>
      <c r="M97" s="56" t="s">
        <v>1762</v>
      </c>
      <c r="N97" s="40"/>
      <c r="O97"/>
    </row>
    <row r="98" spans="1:15" ht="12.75">
      <c r="A98" s="51" t="s">
        <v>1416</v>
      </c>
      <c r="B98" s="57">
        <v>26</v>
      </c>
      <c r="C98" s="52" t="s">
        <v>617</v>
      </c>
      <c r="D98" s="100" t="s">
        <v>737</v>
      </c>
      <c r="E98" s="101" t="s">
        <v>738</v>
      </c>
      <c r="F98" s="101" t="s">
        <v>1074</v>
      </c>
      <c r="G98" s="101" t="s">
        <v>1075</v>
      </c>
      <c r="H98" s="101" t="s">
        <v>1349</v>
      </c>
      <c r="I98" s="101" t="s">
        <v>1350</v>
      </c>
      <c r="J98" s="101" t="s">
        <v>1594</v>
      </c>
      <c r="K98" s="102" t="s">
        <v>1595</v>
      </c>
      <c r="L98" s="46"/>
      <c r="M98" s="47" t="s">
        <v>1596</v>
      </c>
      <c r="N98" s="40"/>
      <c r="O98"/>
    </row>
    <row r="99" spans="1:15" ht="12.75">
      <c r="A99" s="48" t="s">
        <v>93</v>
      </c>
      <c r="B99" s="53"/>
      <c r="C99" s="54" t="s">
        <v>165</v>
      </c>
      <c r="D99" s="103" t="s">
        <v>870</v>
      </c>
      <c r="E99" s="104" t="s">
        <v>871</v>
      </c>
      <c r="F99" s="104" t="s">
        <v>1179</v>
      </c>
      <c r="G99" s="104" t="s">
        <v>1180</v>
      </c>
      <c r="H99" s="104" t="s">
        <v>1433</v>
      </c>
      <c r="I99" s="104" t="s">
        <v>1434</v>
      </c>
      <c r="J99" s="104" t="s">
        <v>1869</v>
      </c>
      <c r="K99" s="105" t="s">
        <v>1178</v>
      </c>
      <c r="L99" s="55"/>
      <c r="M99" s="56" t="s">
        <v>1597</v>
      </c>
      <c r="N99" s="40"/>
      <c r="O99"/>
    </row>
    <row r="100" spans="1:15" ht="12.75">
      <c r="A100" s="51" t="s">
        <v>1805</v>
      </c>
      <c r="B100" s="57">
        <v>75</v>
      </c>
      <c r="C100" s="52" t="s">
        <v>663</v>
      </c>
      <c r="D100" s="100" t="s">
        <v>864</v>
      </c>
      <c r="E100" s="101" t="s">
        <v>865</v>
      </c>
      <c r="F100" s="101" t="s">
        <v>1175</v>
      </c>
      <c r="G100" s="101" t="s">
        <v>1071</v>
      </c>
      <c r="H100" s="101" t="s">
        <v>1435</v>
      </c>
      <c r="I100" s="101" t="s">
        <v>1436</v>
      </c>
      <c r="J100" s="101" t="s">
        <v>1806</v>
      </c>
      <c r="K100" s="102" t="s">
        <v>1807</v>
      </c>
      <c r="L100" s="46"/>
      <c r="M100" s="47" t="s">
        <v>1808</v>
      </c>
      <c r="N100" s="40"/>
      <c r="O100"/>
    </row>
    <row r="101" spans="1:15" ht="12.75">
      <c r="A101" s="48" t="s">
        <v>89</v>
      </c>
      <c r="B101" s="53"/>
      <c r="C101" s="54" t="s">
        <v>401</v>
      </c>
      <c r="D101" s="103" t="s">
        <v>866</v>
      </c>
      <c r="E101" s="104" t="s">
        <v>867</v>
      </c>
      <c r="F101" s="104" t="s">
        <v>882</v>
      </c>
      <c r="G101" s="104" t="s">
        <v>1176</v>
      </c>
      <c r="H101" s="104" t="s">
        <v>1437</v>
      </c>
      <c r="I101" s="104" t="s">
        <v>1438</v>
      </c>
      <c r="J101" s="104" t="s">
        <v>1870</v>
      </c>
      <c r="K101" s="105" t="s">
        <v>1820</v>
      </c>
      <c r="L101" s="55"/>
      <c r="M101" s="56" t="s">
        <v>1809</v>
      </c>
      <c r="N101" s="40"/>
      <c r="O101"/>
    </row>
    <row r="102" spans="1:15" ht="12.75">
      <c r="A102" s="51" t="s">
        <v>1810</v>
      </c>
      <c r="B102" s="57">
        <v>61</v>
      </c>
      <c r="C102" s="52" t="s">
        <v>650</v>
      </c>
      <c r="D102" s="100" t="s">
        <v>821</v>
      </c>
      <c r="E102" s="101" t="s">
        <v>822</v>
      </c>
      <c r="F102" s="101" t="s">
        <v>854</v>
      </c>
      <c r="G102" s="101" t="s">
        <v>1183</v>
      </c>
      <c r="H102" s="101" t="s">
        <v>1428</v>
      </c>
      <c r="I102" s="101" t="s">
        <v>1429</v>
      </c>
      <c r="J102" s="101" t="s">
        <v>1811</v>
      </c>
      <c r="K102" s="102" t="s">
        <v>1812</v>
      </c>
      <c r="L102" s="46" t="s">
        <v>820</v>
      </c>
      <c r="M102" s="47" t="s">
        <v>1813</v>
      </c>
      <c r="N102" s="40"/>
      <c r="O102"/>
    </row>
    <row r="103" spans="1:15" ht="12.75">
      <c r="A103" s="48" t="s">
        <v>92</v>
      </c>
      <c r="B103" s="53"/>
      <c r="C103" s="54" t="s">
        <v>182</v>
      </c>
      <c r="D103" s="103" t="s">
        <v>868</v>
      </c>
      <c r="E103" s="104" t="s">
        <v>869</v>
      </c>
      <c r="F103" s="104" t="s">
        <v>869</v>
      </c>
      <c r="G103" s="104" t="s">
        <v>1184</v>
      </c>
      <c r="H103" s="104" t="s">
        <v>1430</v>
      </c>
      <c r="I103" s="104" t="s">
        <v>1431</v>
      </c>
      <c r="J103" s="104" t="s">
        <v>1431</v>
      </c>
      <c r="K103" s="105" t="s">
        <v>1174</v>
      </c>
      <c r="L103" s="55"/>
      <c r="M103" s="56" t="s">
        <v>1815</v>
      </c>
      <c r="N103" s="40"/>
      <c r="O103"/>
    </row>
    <row r="104" spans="1:15" ht="12.75">
      <c r="A104" s="51" t="s">
        <v>1816</v>
      </c>
      <c r="B104" s="57">
        <v>70</v>
      </c>
      <c r="C104" s="52" t="s">
        <v>658</v>
      </c>
      <c r="D104" s="100" t="s">
        <v>880</v>
      </c>
      <c r="E104" s="101" t="s">
        <v>740</v>
      </c>
      <c r="F104" s="101" t="s">
        <v>1185</v>
      </c>
      <c r="G104" s="101" t="s">
        <v>1186</v>
      </c>
      <c r="H104" s="101" t="s">
        <v>1439</v>
      </c>
      <c r="I104" s="101" t="s">
        <v>1440</v>
      </c>
      <c r="J104" s="101" t="s">
        <v>1817</v>
      </c>
      <c r="K104" s="102" t="s">
        <v>1818</v>
      </c>
      <c r="L104" s="46"/>
      <c r="M104" s="47" t="s">
        <v>1819</v>
      </c>
      <c r="N104" s="40"/>
      <c r="O104"/>
    </row>
    <row r="105" spans="1:15" ht="12.75">
      <c r="A105" s="48" t="s">
        <v>89</v>
      </c>
      <c r="B105" s="53"/>
      <c r="C105" s="54" t="s">
        <v>108</v>
      </c>
      <c r="D105" s="103" t="s">
        <v>881</v>
      </c>
      <c r="E105" s="104" t="s">
        <v>882</v>
      </c>
      <c r="F105" s="104" t="s">
        <v>1176</v>
      </c>
      <c r="G105" s="104" t="s">
        <v>1187</v>
      </c>
      <c r="H105" s="104" t="s">
        <v>867</v>
      </c>
      <c r="I105" s="104" t="s">
        <v>1165</v>
      </c>
      <c r="J105" s="104" t="s">
        <v>1503</v>
      </c>
      <c r="K105" s="105" t="s">
        <v>1172</v>
      </c>
      <c r="L105" s="55"/>
      <c r="M105" s="56" t="s">
        <v>1821</v>
      </c>
      <c r="N105" s="40"/>
      <c r="O105"/>
    </row>
    <row r="106" spans="1:15" ht="12.75">
      <c r="A106" s="51" t="s">
        <v>1822</v>
      </c>
      <c r="B106" s="57">
        <v>25</v>
      </c>
      <c r="C106" s="52" t="s">
        <v>616</v>
      </c>
      <c r="D106" s="100" t="s">
        <v>739</v>
      </c>
      <c r="E106" s="101" t="s">
        <v>740</v>
      </c>
      <c r="F106" s="101" t="s">
        <v>1071</v>
      </c>
      <c r="G106" s="101" t="s">
        <v>1072</v>
      </c>
      <c r="H106" s="101" t="s">
        <v>1352</v>
      </c>
      <c r="I106" s="101" t="s">
        <v>1353</v>
      </c>
      <c r="J106" s="101" t="s">
        <v>1598</v>
      </c>
      <c r="K106" s="102" t="s">
        <v>1599</v>
      </c>
      <c r="L106" s="46"/>
      <c r="M106" s="47" t="s">
        <v>1600</v>
      </c>
      <c r="N106" s="40"/>
      <c r="O106"/>
    </row>
    <row r="107" spans="1:15" ht="12.75">
      <c r="A107" s="48" t="s">
        <v>93</v>
      </c>
      <c r="B107" s="53"/>
      <c r="C107" s="54" t="s">
        <v>47</v>
      </c>
      <c r="D107" s="103" t="s">
        <v>878</v>
      </c>
      <c r="E107" s="104" t="s">
        <v>879</v>
      </c>
      <c r="F107" s="104" t="s">
        <v>1177</v>
      </c>
      <c r="G107" s="104" t="s">
        <v>1178</v>
      </c>
      <c r="H107" s="104" t="s">
        <v>1441</v>
      </c>
      <c r="I107" s="104" t="s">
        <v>1442</v>
      </c>
      <c r="J107" s="104" t="s">
        <v>855</v>
      </c>
      <c r="K107" s="105" t="s">
        <v>1434</v>
      </c>
      <c r="L107" s="55"/>
      <c r="M107" s="56" t="s">
        <v>1601</v>
      </c>
      <c r="N107" s="40"/>
      <c r="O107"/>
    </row>
    <row r="108" spans="1:15" ht="12.75">
      <c r="A108" s="51" t="s">
        <v>1830</v>
      </c>
      <c r="B108" s="57">
        <v>78</v>
      </c>
      <c r="C108" s="52" t="s">
        <v>666</v>
      </c>
      <c r="D108" s="100" t="s">
        <v>887</v>
      </c>
      <c r="E108" s="101" t="s">
        <v>888</v>
      </c>
      <c r="F108" s="101" t="s">
        <v>1192</v>
      </c>
      <c r="G108" s="101" t="s">
        <v>1193</v>
      </c>
      <c r="H108" s="101" t="s">
        <v>1443</v>
      </c>
      <c r="I108" s="101" t="s">
        <v>1444</v>
      </c>
      <c r="J108" s="101" t="s">
        <v>1831</v>
      </c>
      <c r="K108" s="102" t="s">
        <v>1832</v>
      </c>
      <c r="L108" s="46"/>
      <c r="M108" s="47" t="s">
        <v>1833</v>
      </c>
      <c r="N108" s="40"/>
      <c r="O108"/>
    </row>
    <row r="109" spans="1:15" ht="12.75">
      <c r="A109" s="48" t="s">
        <v>92</v>
      </c>
      <c r="B109" s="53"/>
      <c r="C109" s="54" t="s">
        <v>111</v>
      </c>
      <c r="D109" s="103" t="s">
        <v>889</v>
      </c>
      <c r="E109" s="104" t="s">
        <v>890</v>
      </c>
      <c r="F109" s="104" t="s">
        <v>1194</v>
      </c>
      <c r="G109" s="104" t="s">
        <v>1195</v>
      </c>
      <c r="H109" s="104" t="s">
        <v>1445</v>
      </c>
      <c r="I109" s="104" t="s">
        <v>1184</v>
      </c>
      <c r="J109" s="104" t="s">
        <v>1491</v>
      </c>
      <c r="K109" s="105" t="s">
        <v>1834</v>
      </c>
      <c r="L109" s="55"/>
      <c r="M109" s="56" t="s">
        <v>1835</v>
      </c>
      <c r="N109" s="40"/>
      <c r="O109"/>
    </row>
    <row r="110" spans="1:15" ht="12.75">
      <c r="A110" s="51" t="s">
        <v>1169</v>
      </c>
      <c r="B110" s="57">
        <v>73</v>
      </c>
      <c r="C110" s="52" t="s">
        <v>661</v>
      </c>
      <c r="D110" s="100" t="s">
        <v>883</v>
      </c>
      <c r="E110" s="101" t="s">
        <v>884</v>
      </c>
      <c r="F110" s="101" t="s">
        <v>1196</v>
      </c>
      <c r="G110" s="101" t="s">
        <v>822</v>
      </c>
      <c r="H110" s="101" t="s">
        <v>1446</v>
      </c>
      <c r="I110" s="101" t="s">
        <v>1447</v>
      </c>
      <c r="J110" s="101" t="s">
        <v>1823</v>
      </c>
      <c r="K110" s="102" t="s">
        <v>1824</v>
      </c>
      <c r="L110" s="46"/>
      <c r="M110" s="47" t="s">
        <v>1825</v>
      </c>
      <c r="N110" s="40"/>
      <c r="O110"/>
    </row>
    <row r="111" spans="1:15" ht="12.75">
      <c r="A111" s="48" t="s">
        <v>89</v>
      </c>
      <c r="B111" s="53"/>
      <c r="C111" s="54" t="s">
        <v>195</v>
      </c>
      <c r="D111" s="103" t="s">
        <v>885</v>
      </c>
      <c r="E111" s="104" t="s">
        <v>886</v>
      </c>
      <c r="F111" s="104" t="s">
        <v>886</v>
      </c>
      <c r="G111" s="104" t="s">
        <v>1197</v>
      </c>
      <c r="H111" s="104" t="s">
        <v>1448</v>
      </c>
      <c r="I111" s="104" t="s">
        <v>1449</v>
      </c>
      <c r="J111" s="104" t="s">
        <v>1836</v>
      </c>
      <c r="K111" s="105" t="s">
        <v>1836</v>
      </c>
      <c r="L111" s="55"/>
      <c r="M111" s="56" t="s">
        <v>1826</v>
      </c>
      <c r="N111" s="40"/>
      <c r="O111"/>
    </row>
    <row r="112" spans="1:15" ht="12.75">
      <c r="A112" s="51" t="s">
        <v>1837</v>
      </c>
      <c r="B112" s="57">
        <v>86</v>
      </c>
      <c r="C112" s="52" t="s">
        <v>674</v>
      </c>
      <c r="D112" s="100" t="s">
        <v>874</v>
      </c>
      <c r="E112" s="101" t="s">
        <v>875</v>
      </c>
      <c r="F112" s="101" t="s">
        <v>1188</v>
      </c>
      <c r="G112" s="101" t="s">
        <v>1189</v>
      </c>
      <c r="H112" s="101" t="s">
        <v>1456</v>
      </c>
      <c r="I112" s="101" t="s">
        <v>1457</v>
      </c>
      <c r="J112" s="101" t="s">
        <v>1838</v>
      </c>
      <c r="K112" s="102" t="s">
        <v>1839</v>
      </c>
      <c r="L112" s="46"/>
      <c r="M112" s="47" t="s">
        <v>1840</v>
      </c>
      <c r="N112" s="40"/>
      <c r="O112"/>
    </row>
    <row r="113" spans="1:15" ht="12.75">
      <c r="A113" s="48" t="s">
        <v>95</v>
      </c>
      <c r="B113" s="53"/>
      <c r="C113" s="54" t="s">
        <v>49</v>
      </c>
      <c r="D113" s="103" t="s">
        <v>876</v>
      </c>
      <c r="E113" s="104" t="s">
        <v>877</v>
      </c>
      <c r="F113" s="104" t="s">
        <v>1190</v>
      </c>
      <c r="G113" s="104" t="s">
        <v>1191</v>
      </c>
      <c r="H113" s="104" t="s">
        <v>1458</v>
      </c>
      <c r="I113" s="104" t="s">
        <v>1459</v>
      </c>
      <c r="J113" s="104" t="s">
        <v>1871</v>
      </c>
      <c r="K113" s="105" t="s">
        <v>1814</v>
      </c>
      <c r="L113" s="55"/>
      <c r="M113" s="56" t="s">
        <v>1841</v>
      </c>
      <c r="N113" s="40"/>
      <c r="O113"/>
    </row>
    <row r="114" spans="1:15" ht="12.75">
      <c r="A114" s="51" t="s">
        <v>1842</v>
      </c>
      <c r="B114" s="57">
        <v>87</v>
      </c>
      <c r="C114" s="52" t="s">
        <v>675</v>
      </c>
      <c r="D114" s="100" t="s">
        <v>891</v>
      </c>
      <c r="E114" s="101" t="s">
        <v>823</v>
      </c>
      <c r="F114" s="101" t="s">
        <v>1198</v>
      </c>
      <c r="G114" s="101" t="s">
        <v>1199</v>
      </c>
      <c r="H114" s="101" t="s">
        <v>1450</v>
      </c>
      <c r="I114" s="101" t="s">
        <v>1451</v>
      </c>
      <c r="J114" s="101" t="s">
        <v>1843</v>
      </c>
      <c r="K114" s="102" t="s">
        <v>1844</v>
      </c>
      <c r="L114" s="46"/>
      <c r="M114" s="47" t="s">
        <v>1845</v>
      </c>
      <c r="N114" s="40"/>
      <c r="O114"/>
    </row>
    <row r="115" spans="1:15" ht="12.75">
      <c r="A115" s="48" t="s">
        <v>95</v>
      </c>
      <c r="B115" s="53"/>
      <c r="C115" s="54" t="s">
        <v>49</v>
      </c>
      <c r="D115" s="103" t="s">
        <v>892</v>
      </c>
      <c r="E115" s="104" t="s">
        <v>893</v>
      </c>
      <c r="F115" s="104" t="s">
        <v>1200</v>
      </c>
      <c r="G115" s="104" t="s">
        <v>1201</v>
      </c>
      <c r="H115" s="104" t="s">
        <v>1452</v>
      </c>
      <c r="I115" s="104" t="s">
        <v>868</v>
      </c>
      <c r="J115" s="104" t="s">
        <v>868</v>
      </c>
      <c r="K115" s="105" t="s">
        <v>1432</v>
      </c>
      <c r="L115" s="55"/>
      <c r="M115" s="56" t="s">
        <v>1846</v>
      </c>
      <c r="N115" s="40"/>
      <c r="O115"/>
    </row>
    <row r="116" spans="1:15" ht="12.75">
      <c r="A116" s="51" t="s">
        <v>1872</v>
      </c>
      <c r="B116" s="57">
        <v>89</v>
      </c>
      <c r="C116" s="52" t="s">
        <v>677</v>
      </c>
      <c r="D116" s="100" t="s">
        <v>894</v>
      </c>
      <c r="E116" s="101" t="s">
        <v>895</v>
      </c>
      <c r="F116" s="101" t="s">
        <v>1202</v>
      </c>
      <c r="G116" s="101" t="s">
        <v>1203</v>
      </c>
      <c r="H116" s="101" t="s">
        <v>1453</v>
      </c>
      <c r="I116" s="101" t="s">
        <v>1454</v>
      </c>
      <c r="J116" s="101" t="s">
        <v>1873</v>
      </c>
      <c r="K116" s="102" t="s">
        <v>1874</v>
      </c>
      <c r="L116" s="46"/>
      <c r="M116" s="47" t="s">
        <v>1875</v>
      </c>
      <c r="N116" s="40"/>
      <c r="O116"/>
    </row>
    <row r="117" spans="1:15" ht="12.75">
      <c r="A117" s="48" t="s">
        <v>95</v>
      </c>
      <c r="B117" s="53"/>
      <c r="C117" s="54" t="s">
        <v>49</v>
      </c>
      <c r="D117" s="103" t="s">
        <v>896</v>
      </c>
      <c r="E117" s="104" t="s">
        <v>897</v>
      </c>
      <c r="F117" s="104" t="s">
        <v>1204</v>
      </c>
      <c r="G117" s="104" t="s">
        <v>1205</v>
      </c>
      <c r="H117" s="104" t="s">
        <v>876</v>
      </c>
      <c r="I117" s="104" t="s">
        <v>1455</v>
      </c>
      <c r="J117" s="104" t="s">
        <v>1455</v>
      </c>
      <c r="K117" s="105" t="s">
        <v>1876</v>
      </c>
      <c r="L117" s="55"/>
      <c r="M117" s="56" t="s">
        <v>1877</v>
      </c>
      <c r="N117" s="40"/>
      <c r="O117"/>
    </row>
    <row r="118" spans="1:15" ht="12.75">
      <c r="A118" s="51" t="s">
        <v>1878</v>
      </c>
      <c r="B118" s="57">
        <v>90</v>
      </c>
      <c r="C118" s="52" t="s">
        <v>678</v>
      </c>
      <c r="D118" s="100" t="s">
        <v>909</v>
      </c>
      <c r="E118" s="101" t="s">
        <v>910</v>
      </c>
      <c r="F118" s="101" t="s">
        <v>1217</v>
      </c>
      <c r="G118" s="101" t="s">
        <v>1218</v>
      </c>
      <c r="H118" s="101" t="s">
        <v>1462</v>
      </c>
      <c r="I118" s="101" t="s">
        <v>1463</v>
      </c>
      <c r="J118" s="101" t="s">
        <v>1879</v>
      </c>
      <c r="K118" s="102" t="s">
        <v>1880</v>
      </c>
      <c r="L118" s="46"/>
      <c r="M118" s="47" t="s">
        <v>1881</v>
      </c>
      <c r="N118" s="40"/>
      <c r="O118"/>
    </row>
    <row r="119" spans="1:15" ht="12.75">
      <c r="A119" s="48" t="s">
        <v>95</v>
      </c>
      <c r="B119" s="53"/>
      <c r="C119" s="54" t="s">
        <v>49</v>
      </c>
      <c r="D119" s="103" t="s">
        <v>911</v>
      </c>
      <c r="E119" s="104" t="s">
        <v>912</v>
      </c>
      <c r="F119" s="104" t="s">
        <v>1219</v>
      </c>
      <c r="G119" s="104" t="s">
        <v>1220</v>
      </c>
      <c r="H119" s="104" t="s">
        <v>1464</v>
      </c>
      <c r="I119" s="104" t="s">
        <v>1465</v>
      </c>
      <c r="J119" s="104" t="s">
        <v>1181</v>
      </c>
      <c r="K119" s="105" t="s">
        <v>1882</v>
      </c>
      <c r="L119" s="55"/>
      <c r="M119" s="56" t="s">
        <v>1883</v>
      </c>
      <c r="N119" s="40"/>
      <c r="O119"/>
    </row>
    <row r="120" spans="1:15" ht="12.75">
      <c r="A120" s="51" t="s">
        <v>1884</v>
      </c>
      <c r="B120" s="57">
        <v>93</v>
      </c>
      <c r="C120" s="52" t="s">
        <v>681</v>
      </c>
      <c r="D120" s="100" t="s">
        <v>898</v>
      </c>
      <c r="E120" s="101" t="s">
        <v>899</v>
      </c>
      <c r="F120" s="101" t="s">
        <v>1209</v>
      </c>
      <c r="G120" s="101" t="s">
        <v>1210</v>
      </c>
      <c r="H120" s="101" t="s">
        <v>1460</v>
      </c>
      <c r="I120" s="101" t="s">
        <v>1461</v>
      </c>
      <c r="J120" s="101" t="s">
        <v>1885</v>
      </c>
      <c r="K120" s="102" t="s">
        <v>1886</v>
      </c>
      <c r="L120" s="46"/>
      <c r="M120" s="47" t="s">
        <v>1887</v>
      </c>
      <c r="N120" s="40"/>
      <c r="O120"/>
    </row>
    <row r="121" spans="1:15" ht="12.75">
      <c r="A121" s="48" t="s">
        <v>95</v>
      </c>
      <c r="B121" s="53"/>
      <c r="C121" s="54" t="s">
        <v>49</v>
      </c>
      <c r="D121" s="103" t="s">
        <v>900</v>
      </c>
      <c r="E121" s="104" t="s">
        <v>889</v>
      </c>
      <c r="F121" s="104" t="s">
        <v>1211</v>
      </c>
      <c r="G121" s="104" t="s">
        <v>1212</v>
      </c>
      <c r="H121" s="104" t="s">
        <v>1207</v>
      </c>
      <c r="I121" s="104" t="s">
        <v>878</v>
      </c>
      <c r="J121" s="104" t="s">
        <v>1888</v>
      </c>
      <c r="K121" s="105" t="s">
        <v>1889</v>
      </c>
      <c r="L121" s="55"/>
      <c r="M121" s="56" t="s">
        <v>1890</v>
      </c>
      <c r="N121" s="40"/>
      <c r="O121"/>
    </row>
    <row r="122" spans="1:15" ht="12.75">
      <c r="A122" s="51" t="s">
        <v>1891</v>
      </c>
      <c r="B122" s="57">
        <v>91</v>
      </c>
      <c r="C122" s="52" t="s">
        <v>679</v>
      </c>
      <c r="D122" s="100" t="s">
        <v>940</v>
      </c>
      <c r="E122" s="101" t="s">
        <v>941</v>
      </c>
      <c r="F122" s="101" t="s">
        <v>902</v>
      </c>
      <c r="G122" s="101" t="s">
        <v>1232</v>
      </c>
      <c r="H122" s="101" t="s">
        <v>1476</v>
      </c>
      <c r="I122" s="101" t="s">
        <v>1477</v>
      </c>
      <c r="J122" s="101" t="s">
        <v>1892</v>
      </c>
      <c r="K122" s="102" t="s">
        <v>1893</v>
      </c>
      <c r="L122" s="46"/>
      <c r="M122" s="47" t="s">
        <v>1894</v>
      </c>
      <c r="N122" s="40"/>
      <c r="O122"/>
    </row>
    <row r="123" spans="1:15" ht="12.75">
      <c r="A123" s="48" t="s">
        <v>95</v>
      </c>
      <c r="B123" s="53"/>
      <c r="C123" s="54" t="s">
        <v>19</v>
      </c>
      <c r="D123" s="103" t="s">
        <v>942</v>
      </c>
      <c r="E123" s="104" t="s">
        <v>943</v>
      </c>
      <c r="F123" s="104" t="s">
        <v>1220</v>
      </c>
      <c r="G123" s="104" t="s">
        <v>1233</v>
      </c>
      <c r="H123" s="104" t="s">
        <v>1478</v>
      </c>
      <c r="I123" s="104" t="s">
        <v>1479</v>
      </c>
      <c r="J123" s="104" t="s">
        <v>870</v>
      </c>
      <c r="K123" s="105" t="s">
        <v>1895</v>
      </c>
      <c r="L123" s="55"/>
      <c r="M123" s="56" t="s">
        <v>1896</v>
      </c>
      <c r="N123" s="40"/>
      <c r="O123"/>
    </row>
    <row r="124" spans="1:15" ht="12.75">
      <c r="A124" s="51" t="s">
        <v>1897</v>
      </c>
      <c r="B124" s="57">
        <v>84</v>
      </c>
      <c r="C124" s="52" t="s">
        <v>672</v>
      </c>
      <c r="D124" s="100" t="s">
        <v>932</v>
      </c>
      <c r="E124" s="101" t="s">
        <v>933</v>
      </c>
      <c r="F124" s="101" t="s">
        <v>1229</v>
      </c>
      <c r="G124" s="101" t="s">
        <v>1230</v>
      </c>
      <c r="H124" s="101" t="s">
        <v>1473</v>
      </c>
      <c r="I124" s="101" t="s">
        <v>1474</v>
      </c>
      <c r="J124" s="101" t="s">
        <v>1847</v>
      </c>
      <c r="K124" s="102" t="s">
        <v>1848</v>
      </c>
      <c r="L124" s="46"/>
      <c r="M124" s="47" t="s">
        <v>1849</v>
      </c>
      <c r="N124" s="40"/>
      <c r="O124"/>
    </row>
    <row r="125" spans="1:15" ht="12.75">
      <c r="A125" s="48" t="s">
        <v>89</v>
      </c>
      <c r="B125" s="53"/>
      <c r="C125" s="54" t="s">
        <v>108</v>
      </c>
      <c r="D125" s="103" t="s">
        <v>934</v>
      </c>
      <c r="E125" s="104" t="s">
        <v>935</v>
      </c>
      <c r="F125" s="104" t="s">
        <v>959</v>
      </c>
      <c r="G125" s="104" t="s">
        <v>1231</v>
      </c>
      <c r="H125" s="104" t="s">
        <v>1231</v>
      </c>
      <c r="I125" s="104" t="s">
        <v>1475</v>
      </c>
      <c r="J125" s="104" t="s">
        <v>1898</v>
      </c>
      <c r="K125" s="105" t="s">
        <v>1899</v>
      </c>
      <c r="L125" s="55"/>
      <c r="M125" s="56" t="s">
        <v>1850</v>
      </c>
      <c r="N125" s="40"/>
      <c r="O125"/>
    </row>
    <row r="126" spans="1:15" ht="12.75">
      <c r="A126" s="51" t="s">
        <v>1900</v>
      </c>
      <c r="B126" s="57">
        <v>95</v>
      </c>
      <c r="C126" s="52" t="s">
        <v>680</v>
      </c>
      <c r="D126" s="100" t="s">
        <v>924</v>
      </c>
      <c r="E126" s="101" t="s">
        <v>925</v>
      </c>
      <c r="F126" s="101" t="s">
        <v>1225</v>
      </c>
      <c r="G126" s="101" t="s">
        <v>1226</v>
      </c>
      <c r="H126" s="101" t="s">
        <v>1470</v>
      </c>
      <c r="I126" s="101" t="s">
        <v>1471</v>
      </c>
      <c r="J126" s="101" t="s">
        <v>1901</v>
      </c>
      <c r="K126" s="102" t="s">
        <v>1902</v>
      </c>
      <c r="L126" s="46"/>
      <c r="M126" s="47" t="s">
        <v>1903</v>
      </c>
      <c r="N126" s="40"/>
      <c r="O126"/>
    </row>
    <row r="127" spans="1:15" ht="12.75">
      <c r="A127" s="48" t="s">
        <v>95</v>
      </c>
      <c r="B127" s="53"/>
      <c r="C127" s="54" t="s">
        <v>49</v>
      </c>
      <c r="D127" s="103" t="s">
        <v>926</v>
      </c>
      <c r="E127" s="104" t="s">
        <v>927</v>
      </c>
      <c r="F127" s="104" t="s">
        <v>1227</v>
      </c>
      <c r="G127" s="104" t="s">
        <v>1228</v>
      </c>
      <c r="H127" s="104" t="s">
        <v>1211</v>
      </c>
      <c r="I127" s="104" t="s">
        <v>1472</v>
      </c>
      <c r="J127" s="104" t="s">
        <v>1904</v>
      </c>
      <c r="K127" s="105" t="s">
        <v>1905</v>
      </c>
      <c r="L127" s="55"/>
      <c r="M127" s="56" t="s">
        <v>1906</v>
      </c>
      <c r="N127" s="40"/>
      <c r="O127"/>
    </row>
    <row r="128" spans="1:15" ht="12.75">
      <c r="A128" s="51" t="s">
        <v>1907</v>
      </c>
      <c r="B128" s="57">
        <v>48</v>
      </c>
      <c r="C128" s="52" t="s">
        <v>638</v>
      </c>
      <c r="D128" s="100" t="s">
        <v>801</v>
      </c>
      <c r="E128" s="101" t="s">
        <v>802</v>
      </c>
      <c r="F128" s="101" t="s">
        <v>1135</v>
      </c>
      <c r="G128" s="101" t="s">
        <v>1136</v>
      </c>
      <c r="H128" s="101" t="s">
        <v>1399</v>
      </c>
      <c r="I128" s="101" t="s">
        <v>1400</v>
      </c>
      <c r="J128" s="101" t="s">
        <v>1566</v>
      </c>
      <c r="K128" s="102" t="s">
        <v>1763</v>
      </c>
      <c r="L128" s="46"/>
      <c r="M128" s="47" t="s">
        <v>1764</v>
      </c>
      <c r="N128" s="40"/>
      <c r="O128"/>
    </row>
    <row r="129" spans="1:15" ht="12.75">
      <c r="A129" s="48" t="s">
        <v>90</v>
      </c>
      <c r="B129" s="53"/>
      <c r="C129" s="54" t="s">
        <v>102</v>
      </c>
      <c r="D129" s="103" t="s">
        <v>852</v>
      </c>
      <c r="E129" s="104" t="s">
        <v>853</v>
      </c>
      <c r="F129" s="104" t="s">
        <v>1252</v>
      </c>
      <c r="G129" s="104" t="s">
        <v>1253</v>
      </c>
      <c r="H129" s="104" t="s">
        <v>1408</v>
      </c>
      <c r="I129" s="104" t="s">
        <v>1389</v>
      </c>
      <c r="J129" s="104" t="s">
        <v>1401</v>
      </c>
      <c r="K129" s="105" t="s">
        <v>1827</v>
      </c>
      <c r="L129" s="55"/>
      <c r="M129" s="56" t="s">
        <v>1765</v>
      </c>
      <c r="N129" s="40"/>
      <c r="O129"/>
    </row>
    <row r="130" spans="1:15" ht="12.75">
      <c r="A130" s="51" t="s">
        <v>1908</v>
      </c>
      <c r="B130" s="57">
        <v>94</v>
      </c>
      <c r="C130" s="52" t="s">
        <v>682</v>
      </c>
      <c r="D130" s="100" t="s">
        <v>948</v>
      </c>
      <c r="E130" s="101" t="s">
        <v>949</v>
      </c>
      <c r="F130" s="101" t="s">
        <v>1238</v>
      </c>
      <c r="G130" s="101" t="s">
        <v>1239</v>
      </c>
      <c r="H130" s="101" t="s">
        <v>1480</v>
      </c>
      <c r="I130" s="101" t="s">
        <v>1481</v>
      </c>
      <c r="J130" s="101" t="s">
        <v>1909</v>
      </c>
      <c r="K130" s="102" t="s">
        <v>1910</v>
      </c>
      <c r="L130" s="46"/>
      <c r="M130" s="47" t="s">
        <v>1911</v>
      </c>
      <c r="N130" s="40"/>
      <c r="O130"/>
    </row>
    <row r="131" spans="1:15" ht="12.75">
      <c r="A131" s="48" t="s">
        <v>95</v>
      </c>
      <c r="B131" s="53"/>
      <c r="C131" s="54" t="s">
        <v>425</v>
      </c>
      <c r="D131" s="103" t="s">
        <v>950</v>
      </c>
      <c r="E131" s="104" t="s">
        <v>951</v>
      </c>
      <c r="F131" s="104" t="s">
        <v>1240</v>
      </c>
      <c r="G131" s="104" t="s">
        <v>1241</v>
      </c>
      <c r="H131" s="104" t="s">
        <v>1215</v>
      </c>
      <c r="I131" s="104" t="s">
        <v>1482</v>
      </c>
      <c r="J131" s="104" t="s">
        <v>1482</v>
      </c>
      <c r="K131" s="105" t="s">
        <v>1912</v>
      </c>
      <c r="L131" s="55"/>
      <c r="M131" s="56" t="s">
        <v>1913</v>
      </c>
      <c r="N131" s="40"/>
      <c r="O131"/>
    </row>
    <row r="132" spans="1:15" ht="12.75">
      <c r="A132" s="51" t="s">
        <v>1466</v>
      </c>
      <c r="B132" s="57">
        <v>79</v>
      </c>
      <c r="C132" s="52" t="s">
        <v>667</v>
      </c>
      <c r="D132" s="100" t="s">
        <v>956</v>
      </c>
      <c r="E132" s="101" t="s">
        <v>957</v>
      </c>
      <c r="F132" s="101" t="s">
        <v>1244</v>
      </c>
      <c r="G132" s="101" t="s">
        <v>1245</v>
      </c>
      <c r="H132" s="101" t="s">
        <v>1485</v>
      </c>
      <c r="I132" s="101" t="s">
        <v>1486</v>
      </c>
      <c r="J132" s="101" t="s">
        <v>1851</v>
      </c>
      <c r="K132" s="102" t="s">
        <v>1852</v>
      </c>
      <c r="L132" s="46" t="s">
        <v>1853</v>
      </c>
      <c r="M132" s="47" t="s">
        <v>1854</v>
      </c>
      <c r="N132" s="40"/>
      <c r="O132"/>
    </row>
    <row r="133" spans="1:15" ht="12.75">
      <c r="A133" s="48" t="s">
        <v>89</v>
      </c>
      <c r="B133" s="53"/>
      <c r="C133" s="54" t="s">
        <v>199</v>
      </c>
      <c r="D133" s="103" t="s">
        <v>958</v>
      </c>
      <c r="E133" s="104" t="s">
        <v>959</v>
      </c>
      <c r="F133" s="104" t="s">
        <v>1246</v>
      </c>
      <c r="G133" s="104" t="s">
        <v>1247</v>
      </c>
      <c r="H133" s="104" t="s">
        <v>1487</v>
      </c>
      <c r="I133" s="104" t="s">
        <v>1488</v>
      </c>
      <c r="J133" s="104" t="s">
        <v>1197</v>
      </c>
      <c r="K133" s="105" t="s">
        <v>1914</v>
      </c>
      <c r="L133" s="55"/>
      <c r="M133" s="56" t="s">
        <v>1855</v>
      </c>
      <c r="N133" s="40"/>
      <c r="O133"/>
    </row>
    <row r="134" spans="1:15" ht="12.75">
      <c r="A134" s="51" t="s">
        <v>1915</v>
      </c>
      <c r="B134" s="57">
        <v>98</v>
      </c>
      <c r="C134" s="52" t="s">
        <v>642</v>
      </c>
      <c r="D134" s="100" t="s">
        <v>936</v>
      </c>
      <c r="E134" s="101" t="s">
        <v>937</v>
      </c>
      <c r="F134" s="101" t="s">
        <v>1234</v>
      </c>
      <c r="G134" s="101" t="s">
        <v>1235</v>
      </c>
      <c r="H134" s="101" t="s">
        <v>1483</v>
      </c>
      <c r="I134" s="101" t="s">
        <v>1484</v>
      </c>
      <c r="J134" s="101" t="s">
        <v>1916</v>
      </c>
      <c r="K134" s="102" t="s">
        <v>1917</v>
      </c>
      <c r="L134" s="46" t="s">
        <v>999</v>
      </c>
      <c r="M134" s="47" t="s">
        <v>1918</v>
      </c>
      <c r="N134" s="40"/>
      <c r="O134"/>
    </row>
    <row r="135" spans="1:15" ht="12.75">
      <c r="A135" s="48" t="s">
        <v>95</v>
      </c>
      <c r="B135" s="53"/>
      <c r="C135" s="54" t="s">
        <v>223</v>
      </c>
      <c r="D135" s="103" t="s">
        <v>938</v>
      </c>
      <c r="E135" s="104" t="s">
        <v>939</v>
      </c>
      <c r="F135" s="104" t="s">
        <v>1236</v>
      </c>
      <c r="G135" s="104" t="s">
        <v>1237</v>
      </c>
      <c r="H135" s="104" t="s">
        <v>1220</v>
      </c>
      <c r="I135" s="104" t="s">
        <v>1142</v>
      </c>
      <c r="J135" s="104" t="s">
        <v>1919</v>
      </c>
      <c r="K135" s="105" t="s">
        <v>866</v>
      </c>
      <c r="L135" s="55"/>
      <c r="M135" s="56" t="s">
        <v>1920</v>
      </c>
      <c r="N135" s="40"/>
      <c r="O135"/>
    </row>
    <row r="136" spans="1:15" ht="12.75">
      <c r="A136" s="51" t="s">
        <v>1921</v>
      </c>
      <c r="B136" s="57">
        <v>97</v>
      </c>
      <c r="C136" s="52" t="s">
        <v>657</v>
      </c>
      <c r="D136" s="100" t="s">
        <v>952</v>
      </c>
      <c r="E136" s="101" t="s">
        <v>953</v>
      </c>
      <c r="F136" s="101" t="s">
        <v>1248</v>
      </c>
      <c r="G136" s="101" t="s">
        <v>1249</v>
      </c>
      <c r="H136" s="101" t="s">
        <v>1492</v>
      </c>
      <c r="I136" s="101" t="s">
        <v>1493</v>
      </c>
      <c r="J136" s="101" t="s">
        <v>1922</v>
      </c>
      <c r="K136" s="102" t="s">
        <v>1923</v>
      </c>
      <c r="L136" s="46"/>
      <c r="M136" s="47" t="s">
        <v>1924</v>
      </c>
      <c r="N136" s="40"/>
      <c r="O136"/>
    </row>
    <row r="137" spans="1:15" ht="12.75">
      <c r="A137" s="48" t="s">
        <v>95</v>
      </c>
      <c r="B137" s="53"/>
      <c r="C137" s="54" t="s">
        <v>19</v>
      </c>
      <c r="D137" s="103" t="s">
        <v>954</v>
      </c>
      <c r="E137" s="104" t="s">
        <v>955</v>
      </c>
      <c r="F137" s="104" t="s">
        <v>1250</v>
      </c>
      <c r="G137" s="104" t="s">
        <v>1251</v>
      </c>
      <c r="H137" s="104" t="s">
        <v>1494</v>
      </c>
      <c r="I137" s="104" t="s">
        <v>1495</v>
      </c>
      <c r="J137" s="104" t="s">
        <v>1925</v>
      </c>
      <c r="K137" s="105" t="s">
        <v>1926</v>
      </c>
      <c r="L137" s="55"/>
      <c r="M137" s="56" t="s">
        <v>1927</v>
      </c>
      <c r="N137" s="40"/>
      <c r="O137"/>
    </row>
    <row r="138" spans="1:15" ht="12.75">
      <c r="A138" s="51" t="s">
        <v>1928</v>
      </c>
      <c r="B138" s="57">
        <v>85</v>
      </c>
      <c r="C138" s="52" t="s">
        <v>673</v>
      </c>
      <c r="D138" s="100" t="s">
        <v>960</v>
      </c>
      <c r="E138" s="101" t="s">
        <v>961</v>
      </c>
      <c r="F138" s="101" t="s">
        <v>1254</v>
      </c>
      <c r="G138" s="101" t="s">
        <v>1255</v>
      </c>
      <c r="H138" s="101" t="s">
        <v>1496</v>
      </c>
      <c r="I138" s="101" t="s">
        <v>1497</v>
      </c>
      <c r="J138" s="101" t="s">
        <v>1856</v>
      </c>
      <c r="K138" s="102" t="s">
        <v>1857</v>
      </c>
      <c r="L138" s="46" t="s">
        <v>962</v>
      </c>
      <c r="M138" s="47" t="s">
        <v>1858</v>
      </c>
      <c r="N138" s="40"/>
      <c r="O138"/>
    </row>
    <row r="139" spans="1:15" ht="12.75">
      <c r="A139" s="48" t="s">
        <v>95</v>
      </c>
      <c r="B139" s="53"/>
      <c r="C139" s="54" t="s">
        <v>223</v>
      </c>
      <c r="D139" s="103" t="s">
        <v>963</v>
      </c>
      <c r="E139" s="104" t="s">
        <v>922</v>
      </c>
      <c r="F139" s="104" t="s">
        <v>963</v>
      </c>
      <c r="G139" s="104" t="s">
        <v>1256</v>
      </c>
      <c r="H139" s="104" t="s">
        <v>1498</v>
      </c>
      <c r="I139" s="104" t="s">
        <v>1499</v>
      </c>
      <c r="J139" s="104" t="s">
        <v>1929</v>
      </c>
      <c r="K139" s="105" t="s">
        <v>1859</v>
      </c>
      <c r="L139" s="55" t="s">
        <v>999</v>
      </c>
      <c r="M139" s="56" t="s">
        <v>1860</v>
      </c>
      <c r="N139" s="40"/>
      <c r="O139"/>
    </row>
    <row r="140" spans="1:15" ht="12.75">
      <c r="A140" s="51" t="s">
        <v>1930</v>
      </c>
      <c r="B140" s="57">
        <v>66</v>
      </c>
      <c r="C140" s="52" t="s">
        <v>655</v>
      </c>
      <c r="D140" s="100" t="s">
        <v>844</v>
      </c>
      <c r="E140" s="101" t="s">
        <v>845</v>
      </c>
      <c r="F140" s="101" t="s">
        <v>1154</v>
      </c>
      <c r="G140" s="101" t="s">
        <v>1155</v>
      </c>
      <c r="H140" s="101" t="s">
        <v>1500</v>
      </c>
      <c r="I140" s="101" t="s">
        <v>1501</v>
      </c>
      <c r="J140" s="101" t="s">
        <v>1861</v>
      </c>
      <c r="K140" s="102" t="s">
        <v>1862</v>
      </c>
      <c r="L140" s="46" t="s">
        <v>1502</v>
      </c>
      <c r="M140" s="47" t="s">
        <v>1863</v>
      </c>
      <c r="N140" s="40"/>
      <c r="O140"/>
    </row>
    <row r="141" spans="1:15" ht="12.75">
      <c r="A141" s="48" t="s">
        <v>89</v>
      </c>
      <c r="B141" s="53"/>
      <c r="C141" s="54" t="s">
        <v>386</v>
      </c>
      <c r="D141" s="103" t="s">
        <v>846</v>
      </c>
      <c r="E141" s="104" t="s">
        <v>847</v>
      </c>
      <c r="F141" s="104" t="s">
        <v>1156</v>
      </c>
      <c r="G141" s="104" t="s">
        <v>1157</v>
      </c>
      <c r="H141" s="104" t="s">
        <v>1503</v>
      </c>
      <c r="I141" s="104" t="s">
        <v>959</v>
      </c>
      <c r="J141" s="104" t="s">
        <v>1427</v>
      </c>
      <c r="K141" s="105" t="s">
        <v>1803</v>
      </c>
      <c r="L141" s="55"/>
      <c r="M141" s="56" t="s">
        <v>1864</v>
      </c>
      <c r="N141" s="40"/>
      <c r="O141"/>
    </row>
    <row r="142" spans="1:15" ht="12.75">
      <c r="A142" s="51"/>
      <c r="B142" s="57">
        <v>27</v>
      </c>
      <c r="C142" s="52" t="s">
        <v>618</v>
      </c>
      <c r="D142" s="100" t="s">
        <v>730</v>
      </c>
      <c r="E142" s="101" t="s">
        <v>731</v>
      </c>
      <c r="F142" s="101" t="s">
        <v>1066</v>
      </c>
      <c r="G142" s="101" t="s">
        <v>1059</v>
      </c>
      <c r="H142" s="101" t="s">
        <v>1346</v>
      </c>
      <c r="I142" s="101" t="s">
        <v>1344</v>
      </c>
      <c r="J142" s="101" t="s">
        <v>1566</v>
      </c>
      <c r="K142" s="101"/>
      <c r="L142" s="243" t="s">
        <v>603</v>
      </c>
      <c r="M142" s="240"/>
      <c r="N142" s="40"/>
      <c r="O142"/>
    </row>
    <row r="143" spans="1:15" ht="12.75">
      <c r="A143" s="48" t="s">
        <v>93</v>
      </c>
      <c r="B143" s="53"/>
      <c r="C143" s="54" t="s">
        <v>166</v>
      </c>
      <c r="D143" s="103" t="s">
        <v>779</v>
      </c>
      <c r="E143" s="104" t="s">
        <v>780</v>
      </c>
      <c r="F143" s="104" t="s">
        <v>1064</v>
      </c>
      <c r="G143" s="104" t="s">
        <v>1070</v>
      </c>
      <c r="H143" s="104" t="s">
        <v>784</v>
      </c>
      <c r="I143" s="104" t="s">
        <v>736</v>
      </c>
      <c r="J143" s="104" t="s">
        <v>1766</v>
      </c>
      <c r="K143" s="104"/>
      <c r="L143" s="241"/>
      <c r="M143" s="242"/>
      <c r="N143" s="40"/>
      <c r="O143"/>
    </row>
    <row r="144" spans="1:15" ht="12.75">
      <c r="A144" s="51"/>
      <c r="B144" s="57">
        <v>51</v>
      </c>
      <c r="C144" s="52" t="s">
        <v>641</v>
      </c>
      <c r="D144" s="100" t="s">
        <v>803</v>
      </c>
      <c r="E144" s="101" t="s">
        <v>804</v>
      </c>
      <c r="F144" s="101" t="s">
        <v>781</v>
      </c>
      <c r="G144" s="101" t="s">
        <v>1118</v>
      </c>
      <c r="H144" s="101" t="s">
        <v>1328</v>
      </c>
      <c r="I144" s="101" t="s">
        <v>1384</v>
      </c>
      <c r="J144" s="101" t="s">
        <v>1931</v>
      </c>
      <c r="K144" s="101"/>
      <c r="L144" s="243" t="s">
        <v>974</v>
      </c>
      <c r="M144" s="240"/>
      <c r="N144" s="40"/>
      <c r="O144"/>
    </row>
    <row r="145" spans="1:15" ht="12.75">
      <c r="A145" s="48" t="s">
        <v>90</v>
      </c>
      <c r="B145" s="53"/>
      <c r="C145" s="54" t="s">
        <v>98</v>
      </c>
      <c r="D145" s="103" t="s">
        <v>831</v>
      </c>
      <c r="E145" s="104" t="s">
        <v>805</v>
      </c>
      <c r="F145" s="104" t="s">
        <v>1148</v>
      </c>
      <c r="G145" s="104" t="s">
        <v>1149</v>
      </c>
      <c r="H145" s="104" t="s">
        <v>1404</v>
      </c>
      <c r="I145" s="104" t="s">
        <v>768</v>
      </c>
      <c r="J145" s="104" t="s">
        <v>777</v>
      </c>
      <c r="K145" s="104"/>
      <c r="L145" s="241"/>
      <c r="M145" s="242"/>
      <c r="N145" s="40"/>
      <c r="O145"/>
    </row>
    <row r="146" spans="1:15" ht="12.75">
      <c r="A146" s="51"/>
      <c r="B146" s="57">
        <v>72</v>
      </c>
      <c r="C146" s="52" t="s">
        <v>660</v>
      </c>
      <c r="D146" s="100" t="s">
        <v>920</v>
      </c>
      <c r="E146" s="101" t="s">
        <v>921</v>
      </c>
      <c r="F146" s="101" t="s">
        <v>1221</v>
      </c>
      <c r="G146" s="101" t="s">
        <v>1222</v>
      </c>
      <c r="H146" s="101" t="s">
        <v>1467</v>
      </c>
      <c r="I146" s="101" t="s">
        <v>1468</v>
      </c>
      <c r="J146" s="101" t="s">
        <v>1391</v>
      </c>
      <c r="K146" s="101"/>
      <c r="L146" s="243" t="s">
        <v>974</v>
      </c>
      <c r="M146" s="240"/>
      <c r="N146" s="40"/>
      <c r="O146"/>
    </row>
    <row r="147" spans="1:15" ht="12.75">
      <c r="A147" s="48" t="s">
        <v>89</v>
      </c>
      <c r="B147" s="53"/>
      <c r="C147" s="54" t="s">
        <v>397</v>
      </c>
      <c r="D147" s="103" t="s">
        <v>922</v>
      </c>
      <c r="E147" s="104" t="s">
        <v>923</v>
      </c>
      <c r="F147" s="104" t="s">
        <v>1223</v>
      </c>
      <c r="G147" s="104" t="s">
        <v>1224</v>
      </c>
      <c r="H147" s="104" t="s">
        <v>1469</v>
      </c>
      <c r="I147" s="104" t="s">
        <v>1197</v>
      </c>
      <c r="J147" s="104" t="s">
        <v>1914</v>
      </c>
      <c r="K147" s="104"/>
      <c r="L147" s="241"/>
      <c r="M147" s="242"/>
      <c r="N147" s="40"/>
      <c r="O147"/>
    </row>
    <row r="148" spans="1:15" ht="12.75">
      <c r="A148" s="51"/>
      <c r="B148" s="57">
        <v>60</v>
      </c>
      <c r="C148" s="52" t="s">
        <v>649</v>
      </c>
      <c r="D148" s="100" t="s">
        <v>818</v>
      </c>
      <c r="E148" s="101" t="s">
        <v>819</v>
      </c>
      <c r="F148" s="101" t="s">
        <v>1173</v>
      </c>
      <c r="G148" s="101" t="s">
        <v>845</v>
      </c>
      <c r="H148" s="101" t="s">
        <v>1489</v>
      </c>
      <c r="I148" s="101" t="s">
        <v>1490</v>
      </c>
      <c r="J148" s="101" t="s">
        <v>1932</v>
      </c>
      <c r="K148" s="101"/>
      <c r="L148" s="243" t="s">
        <v>1933</v>
      </c>
      <c r="M148" s="240"/>
      <c r="N148" s="40"/>
      <c r="O148"/>
    </row>
    <row r="149" spans="1:15" ht="12.75">
      <c r="A149" s="48" t="s">
        <v>92</v>
      </c>
      <c r="B149" s="53"/>
      <c r="C149" s="54" t="s">
        <v>111</v>
      </c>
      <c r="D149" s="103" t="s">
        <v>858</v>
      </c>
      <c r="E149" s="104" t="s">
        <v>859</v>
      </c>
      <c r="F149" s="104" t="s">
        <v>858</v>
      </c>
      <c r="G149" s="104" t="s">
        <v>1174</v>
      </c>
      <c r="H149" s="104" t="s">
        <v>1491</v>
      </c>
      <c r="I149" s="104" t="s">
        <v>896</v>
      </c>
      <c r="J149" s="104" t="s">
        <v>1934</v>
      </c>
      <c r="K149" s="104"/>
      <c r="L149" s="241"/>
      <c r="M149" s="242"/>
      <c r="N149" s="40"/>
      <c r="O149"/>
    </row>
    <row r="150" spans="1:15" ht="12.75">
      <c r="A150" s="51"/>
      <c r="B150" s="57">
        <v>44</v>
      </c>
      <c r="C150" s="52" t="s">
        <v>634</v>
      </c>
      <c r="D150" s="100" t="s">
        <v>797</v>
      </c>
      <c r="E150" s="101" t="s">
        <v>789</v>
      </c>
      <c r="F150" s="101" t="s">
        <v>1119</v>
      </c>
      <c r="G150" s="101" t="s">
        <v>1120</v>
      </c>
      <c r="H150" s="101" t="s">
        <v>1385</v>
      </c>
      <c r="I150" s="101" t="s">
        <v>1386</v>
      </c>
      <c r="J150" s="101"/>
      <c r="K150" s="101"/>
      <c r="L150" s="243" t="s">
        <v>1933</v>
      </c>
      <c r="M150" s="240"/>
      <c r="N150" s="40"/>
      <c r="O150"/>
    </row>
    <row r="151" spans="1:15" ht="12.75">
      <c r="A151" s="48" t="s">
        <v>91</v>
      </c>
      <c r="B151" s="53"/>
      <c r="C151" s="54" t="s">
        <v>113</v>
      </c>
      <c r="D151" s="103" t="s">
        <v>798</v>
      </c>
      <c r="E151" s="104" t="s">
        <v>830</v>
      </c>
      <c r="F151" s="104" t="s">
        <v>1124</v>
      </c>
      <c r="G151" s="104" t="s">
        <v>1150</v>
      </c>
      <c r="H151" s="104" t="s">
        <v>1121</v>
      </c>
      <c r="I151" s="104" t="s">
        <v>796</v>
      </c>
      <c r="J151" s="104"/>
      <c r="K151" s="104"/>
      <c r="L151" s="241"/>
      <c r="M151" s="242"/>
      <c r="N151" s="40"/>
      <c r="O151"/>
    </row>
    <row r="152" spans="1:15" ht="12.75">
      <c r="A152" s="51"/>
      <c r="B152" s="57">
        <v>58</v>
      </c>
      <c r="C152" s="52" t="s">
        <v>647</v>
      </c>
      <c r="D152" s="100" t="s">
        <v>740</v>
      </c>
      <c r="E152" s="101" t="s">
        <v>816</v>
      </c>
      <c r="F152" s="101" t="s">
        <v>1129</v>
      </c>
      <c r="G152" s="101" t="s">
        <v>1130</v>
      </c>
      <c r="H152" s="101" t="s">
        <v>1421</v>
      </c>
      <c r="I152" s="101" t="s">
        <v>1422</v>
      </c>
      <c r="J152" s="101"/>
      <c r="K152" s="101"/>
      <c r="L152" s="243" t="s">
        <v>974</v>
      </c>
      <c r="M152" s="240"/>
      <c r="N152" s="40"/>
      <c r="O152"/>
    </row>
    <row r="153" spans="1:15" ht="12.75">
      <c r="A153" s="48" t="s">
        <v>89</v>
      </c>
      <c r="B153" s="53"/>
      <c r="C153" s="54" t="s">
        <v>199</v>
      </c>
      <c r="D153" s="103" t="s">
        <v>856</v>
      </c>
      <c r="E153" s="104" t="s">
        <v>857</v>
      </c>
      <c r="F153" s="104" t="s">
        <v>1167</v>
      </c>
      <c r="G153" s="104" t="s">
        <v>1168</v>
      </c>
      <c r="H153" s="104" t="s">
        <v>1423</v>
      </c>
      <c r="I153" s="104" t="s">
        <v>1415</v>
      </c>
      <c r="J153" s="104"/>
      <c r="K153" s="104"/>
      <c r="L153" s="241"/>
      <c r="M153" s="242"/>
      <c r="N153" s="40"/>
      <c r="O153"/>
    </row>
    <row r="154" spans="1:15" ht="12.75">
      <c r="A154" s="51"/>
      <c r="B154" s="57">
        <v>56</v>
      </c>
      <c r="C154" s="52" t="s">
        <v>645</v>
      </c>
      <c r="D154" s="100" t="s">
        <v>823</v>
      </c>
      <c r="E154" s="101" t="s">
        <v>824</v>
      </c>
      <c r="F154" s="101" t="s">
        <v>1132</v>
      </c>
      <c r="G154" s="101" t="s">
        <v>1133</v>
      </c>
      <c r="H154" s="101" t="s">
        <v>1396</v>
      </c>
      <c r="I154" s="101" t="s">
        <v>1397</v>
      </c>
      <c r="J154" s="101"/>
      <c r="K154" s="101"/>
      <c r="L154" s="243" t="s">
        <v>974</v>
      </c>
      <c r="M154" s="240"/>
      <c r="N154" s="40"/>
      <c r="O154"/>
    </row>
    <row r="155" spans="1:15" ht="12.75">
      <c r="A155" s="48" t="s">
        <v>92</v>
      </c>
      <c r="B155" s="53"/>
      <c r="C155" s="54" t="s">
        <v>113</v>
      </c>
      <c r="D155" s="103" t="s">
        <v>872</v>
      </c>
      <c r="E155" s="104" t="s">
        <v>873</v>
      </c>
      <c r="F155" s="104" t="s">
        <v>1181</v>
      </c>
      <c r="G155" s="104" t="s">
        <v>1182</v>
      </c>
      <c r="H155" s="104" t="s">
        <v>1174</v>
      </c>
      <c r="I155" s="104" t="s">
        <v>1432</v>
      </c>
      <c r="J155" s="104"/>
      <c r="K155" s="104"/>
      <c r="L155" s="241"/>
      <c r="M155" s="242"/>
      <c r="N155" s="40"/>
      <c r="O155"/>
    </row>
    <row r="156" spans="1:15" ht="12.75">
      <c r="A156" s="51"/>
      <c r="B156" s="57">
        <v>36</v>
      </c>
      <c r="C156" s="52" t="s">
        <v>626</v>
      </c>
      <c r="D156" s="100" t="s">
        <v>789</v>
      </c>
      <c r="E156" s="101" t="s">
        <v>790</v>
      </c>
      <c r="F156" s="101" t="s">
        <v>1068</v>
      </c>
      <c r="G156" s="101" t="s">
        <v>1069</v>
      </c>
      <c r="H156" s="101" t="s">
        <v>1357</v>
      </c>
      <c r="I156" s="101"/>
      <c r="J156" s="101"/>
      <c r="K156" s="101"/>
      <c r="L156" s="243" t="s">
        <v>965</v>
      </c>
      <c r="M156" s="240"/>
      <c r="N156" s="40"/>
      <c r="O156"/>
    </row>
    <row r="157" spans="1:15" ht="12.75">
      <c r="A157" s="48" t="s">
        <v>91</v>
      </c>
      <c r="B157" s="53"/>
      <c r="C157" s="54" t="s">
        <v>104</v>
      </c>
      <c r="D157" s="103" t="s">
        <v>796</v>
      </c>
      <c r="E157" s="104" t="s">
        <v>792</v>
      </c>
      <c r="F157" s="104" t="s">
        <v>1105</v>
      </c>
      <c r="G157" s="104" t="s">
        <v>1106</v>
      </c>
      <c r="H157" s="104" t="s">
        <v>1105</v>
      </c>
      <c r="I157" s="104"/>
      <c r="J157" s="104"/>
      <c r="K157" s="104"/>
      <c r="L157" s="241"/>
      <c r="M157" s="242"/>
      <c r="N157" s="40"/>
      <c r="O157"/>
    </row>
    <row r="158" spans="1:15" ht="12.75">
      <c r="A158" s="51"/>
      <c r="B158" s="57">
        <v>33</v>
      </c>
      <c r="C158" s="52" t="s">
        <v>561</v>
      </c>
      <c r="D158" s="100" t="s">
        <v>562</v>
      </c>
      <c r="E158" s="101" t="s">
        <v>563</v>
      </c>
      <c r="F158" s="101" t="s">
        <v>1012</v>
      </c>
      <c r="G158" s="101" t="s">
        <v>1013</v>
      </c>
      <c r="H158" s="101"/>
      <c r="I158" s="101"/>
      <c r="J158" s="101"/>
      <c r="K158" s="101"/>
      <c r="L158" s="243" t="s">
        <v>974</v>
      </c>
      <c r="M158" s="240"/>
      <c r="N158" s="40"/>
      <c r="O158"/>
    </row>
    <row r="159" spans="1:15" ht="12.75">
      <c r="A159" s="48" t="s">
        <v>94</v>
      </c>
      <c r="B159" s="53"/>
      <c r="C159" s="54" t="s">
        <v>278</v>
      </c>
      <c r="D159" s="103" t="s">
        <v>564</v>
      </c>
      <c r="E159" s="104" t="s">
        <v>565</v>
      </c>
      <c r="F159" s="104" t="s">
        <v>564</v>
      </c>
      <c r="G159" s="104" t="s">
        <v>574</v>
      </c>
      <c r="H159" s="104"/>
      <c r="I159" s="104"/>
      <c r="J159" s="104"/>
      <c r="K159" s="104"/>
      <c r="L159" s="241"/>
      <c r="M159" s="242"/>
      <c r="N159" s="40"/>
      <c r="O159"/>
    </row>
    <row r="160" spans="1:15" ht="12.75">
      <c r="A160" s="51"/>
      <c r="B160" s="57">
        <v>45</v>
      </c>
      <c r="C160" s="52" t="s">
        <v>635</v>
      </c>
      <c r="D160" s="100" t="s">
        <v>799</v>
      </c>
      <c r="E160" s="101" t="s">
        <v>800</v>
      </c>
      <c r="F160" s="101" t="s">
        <v>808</v>
      </c>
      <c r="G160" s="101" t="s">
        <v>758</v>
      </c>
      <c r="H160" s="101"/>
      <c r="I160" s="101"/>
      <c r="J160" s="101"/>
      <c r="K160" s="101"/>
      <c r="L160" s="243" t="s">
        <v>965</v>
      </c>
      <c r="M160" s="240"/>
      <c r="N160" s="40"/>
      <c r="O160"/>
    </row>
    <row r="161" spans="1:15" ht="12.75">
      <c r="A161" s="48" t="s">
        <v>89</v>
      </c>
      <c r="B161" s="53"/>
      <c r="C161" s="54" t="s">
        <v>339</v>
      </c>
      <c r="D161" s="103" t="s">
        <v>809</v>
      </c>
      <c r="E161" s="104" t="s">
        <v>836</v>
      </c>
      <c r="F161" s="104" t="s">
        <v>1143</v>
      </c>
      <c r="G161" s="104" t="s">
        <v>1115</v>
      </c>
      <c r="H161" s="104"/>
      <c r="I161" s="104"/>
      <c r="J161" s="104"/>
      <c r="K161" s="104"/>
      <c r="L161" s="241"/>
      <c r="M161" s="242"/>
      <c r="N161" s="40"/>
      <c r="O161"/>
    </row>
    <row r="162" spans="1:15" ht="12.75">
      <c r="A162" s="51"/>
      <c r="B162" s="57">
        <v>63</v>
      </c>
      <c r="C162" s="52" t="s">
        <v>652</v>
      </c>
      <c r="D162" s="100" t="s">
        <v>832</v>
      </c>
      <c r="E162" s="101" t="s">
        <v>833</v>
      </c>
      <c r="F162" s="101" t="s">
        <v>762</v>
      </c>
      <c r="G162" s="101" t="s">
        <v>1144</v>
      </c>
      <c r="H162" s="101"/>
      <c r="I162" s="101"/>
      <c r="J162" s="101"/>
      <c r="K162" s="101"/>
      <c r="L162" s="243" t="s">
        <v>968</v>
      </c>
      <c r="M162" s="240"/>
      <c r="N162" s="40"/>
      <c r="O162"/>
    </row>
    <row r="163" spans="1:15" ht="12.75">
      <c r="A163" s="48" t="s">
        <v>91</v>
      </c>
      <c r="B163" s="53"/>
      <c r="C163" s="54" t="s">
        <v>179</v>
      </c>
      <c r="D163" s="103" t="s">
        <v>834</v>
      </c>
      <c r="E163" s="104" t="s">
        <v>835</v>
      </c>
      <c r="F163" s="104" t="s">
        <v>1121</v>
      </c>
      <c r="G163" s="104" t="s">
        <v>1145</v>
      </c>
      <c r="H163" s="104"/>
      <c r="I163" s="104"/>
      <c r="J163" s="104"/>
      <c r="K163" s="104"/>
      <c r="L163" s="241"/>
      <c r="M163" s="242"/>
      <c r="N163" s="40"/>
      <c r="O163"/>
    </row>
    <row r="164" spans="1:15" ht="12.75">
      <c r="A164" s="51"/>
      <c r="B164" s="57">
        <v>88</v>
      </c>
      <c r="C164" s="52" t="s">
        <v>676</v>
      </c>
      <c r="D164" s="100" t="s">
        <v>905</v>
      </c>
      <c r="E164" s="101" t="s">
        <v>906</v>
      </c>
      <c r="F164" s="101" t="s">
        <v>739</v>
      </c>
      <c r="G164" s="101" t="s">
        <v>1206</v>
      </c>
      <c r="H164" s="101"/>
      <c r="I164" s="101"/>
      <c r="J164" s="101"/>
      <c r="K164" s="101"/>
      <c r="L164" s="243" t="s">
        <v>968</v>
      </c>
      <c r="M164" s="240"/>
      <c r="N164" s="40"/>
      <c r="O164"/>
    </row>
    <row r="165" spans="1:15" ht="12.75">
      <c r="A165" s="48" t="s">
        <v>95</v>
      </c>
      <c r="B165" s="53"/>
      <c r="C165" s="54" t="s">
        <v>49</v>
      </c>
      <c r="D165" s="103" t="s">
        <v>907</v>
      </c>
      <c r="E165" s="104" t="s">
        <v>908</v>
      </c>
      <c r="F165" s="104" t="s">
        <v>1207</v>
      </c>
      <c r="G165" s="104" t="s">
        <v>1208</v>
      </c>
      <c r="H165" s="104"/>
      <c r="I165" s="104"/>
      <c r="J165" s="104"/>
      <c r="K165" s="104"/>
      <c r="L165" s="241"/>
      <c r="M165" s="242"/>
      <c r="N165" s="40"/>
      <c r="O165"/>
    </row>
    <row r="166" spans="1:15" ht="12.75">
      <c r="A166" s="51"/>
      <c r="B166" s="57">
        <v>99</v>
      </c>
      <c r="C166" s="52" t="s">
        <v>622</v>
      </c>
      <c r="D166" s="100" t="s">
        <v>913</v>
      </c>
      <c r="E166" s="101" t="s">
        <v>914</v>
      </c>
      <c r="F166" s="101" t="s">
        <v>1213</v>
      </c>
      <c r="G166" s="101" t="s">
        <v>1214</v>
      </c>
      <c r="H166" s="101"/>
      <c r="I166" s="101"/>
      <c r="J166" s="101"/>
      <c r="K166" s="101"/>
      <c r="L166" s="243" t="s">
        <v>603</v>
      </c>
      <c r="M166" s="240"/>
      <c r="N166" s="40"/>
      <c r="O166"/>
    </row>
    <row r="167" spans="1:15" ht="12.75">
      <c r="A167" s="48" t="s">
        <v>95</v>
      </c>
      <c r="B167" s="53"/>
      <c r="C167" s="54" t="s">
        <v>49</v>
      </c>
      <c r="D167" s="103" t="s">
        <v>915</v>
      </c>
      <c r="E167" s="104" t="s">
        <v>916</v>
      </c>
      <c r="F167" s="104" t="s">
        <v>1215</v>
      </c>
      <c r="G167" s="104" t="s">
        <v>1216</v>
      </c>
      <c r="H167" s="104"/>
      <c r="I167" s="104"/>
      <c r="J167" s="104"/>
      <c r="K167" s="104"/>
      <c r="L167" s="241"/>
      <c r="M167" s="242"/>
      <c r="N167" s="40"/>
      <c r="O167"/>
    </row>
    <row r="168" spans="1:15" ht="12.75">
      <c r="A168" s="51"/>
      <c r="B168" s="57">
        <v>77</v>
      </c>
      <c r="C168" s="52" t="s">
        <v>665</v>
      </c>
      <c r="D168" s="100" t="s">
        <v>901</v>
      </c>
      <c r="E168" s="101" t="s">
        <v>902</v>
      </c>
      <c r="F168" s="101" t="s">
        <v>1257</v>
      </c>
      <c r="G168" s="101"/>
      <c r="H168" s="101"/>
      <c r="I168" s="101"/>
      <c r="J168" s="101"/>
      <c r="K168" s="101"/>
      <c r="L168" s="243" t="s">
        <v>1258</v>
      </c>
      <c r="M168" s="240"/>
      <c r="N168" s="40"/>
      <c r="O168"/>
    </row>
    <row r="169" spans="1:15" ht="12.75">
      <c r="A169" s="48" t="s">
        <v>90</v>
      </c>
      <c r="B169" s="53"/>
      <c r="C169" s="54" t="s">
        <v>115</v>
      </c>
      <c r="D169" s="103" t="s">
        <v>903</v>
      </c>
      <c r="E169" s="104" t="s">
        <v>904</v>
      </c>
      <c r="F169" s="104" t="s">
        <v>1259</v>
      </c>
      <c r="G169" s="104"/>
      <c r="H169" s="104"/>
      <c r="I169" s="104"/>
      <c r="J169" s="104"/>
      <c r="K169" s="104"/>
      <c r="L169" s="241"/>
      <c r="M169" s="242"/>
      <c r="N169" s="40"/>
      <c r="O169"/>
    </row>
    <row r="170" spans="1:15" ht="12.75">
      <c r="A170" s="51"/>
      <c r="B170" s="57">
        <v>96</v>
      </c>
      <c r="C170" s="52" t="s">
        <v>662</v>
      </c>
      <c r="D170" s="100" t="s">
        <v>928</v>
      </c>
      <c r="E170" s="101" t="s">
        <v>929</v>
      </c>
      <c r="F170" s="101" t="s">
        <v>1260</v>
      </c>
      <c r="G170" s="101"/>
      <c r="H170" s="101"/>
      <c r="I170" s="101"/>
      <c r="J170" s="101"/>
      <c r="K170" s="101"/>
      <c r="L170" s="243" t="s">
        <v>968</v>
      </c>
      <c r="M170" s="240"/>
      <c r="N170" s="40"/>
      <c r="O170"/>
    </row>
    <row r="171" spans="1:15" ht="12.75">
      <c r="A171" s="48" t="s">
        <v>95</v>
      </c>
      <c r="B171" s="53"/>
      <c r="C171" s="54" t="s">
        <v>49</v>
      </c>
      <c r="D171" s="103" t="s">
        <v>930</v>
      </c>
      <c r="E171" s="104" t="s">
        <v>931</v>
      </c>
      <c r="F171" s="104" t="s">
        <v>1261</v>
      </c>
      <c r="G171" s="104"/>
      <c r="H171" s="104"/>
      <c r="I171" s="104"/>
      <c r="J171" s="104"/>
      <c r="K171" s="104"/>
      <c r="L171" s="241"/>
      <c r="M171" s="242"/>
      <c r="N171" s="40"/>
      <c r="O171"/>
    </row>
    <row r="172" spans="1:15" ht="12.75">
      <c r="A172" s="51"/>
      <c r="B172" s="57">
        <v>80</v>
      </c>
      <c r="C172" s="52" t="s">
        <v>668</v>
      </c>
      <c r="D172" s="100" t="s">
        <v>917</v>
      </c>
      <c r="E172" s="101" t="s">
        <v>899</v>
      </c>
      <c r="F172" s="101" t="s">
        <v>1137</v>
      </c>
      <c r="G172" s="101"/>
      <c r="H172" s="101"/>
      <c r="I172" s="101"/>
      <c r="J172" s="101"/>
      <c r="K172" s="101"/>
      <c r="L172" s="243" t="s">
        <v>1138</v>
      </c>
      <c r="M172" s="240"/>
      <c r="N172" s="40"/>
      <c r="O172"/>
    </row>
    <row r="173" spans="1:15" ht="12.75">
      <c r="A173" s="48" t="s">
        <v>91</v>
      </c>
      <c r="B173" s="53"/>
      <c r="C173" s="54" t="s">
        <v>208</v>
      </c>
      <c r="D173" s="103" t="s">
        <v>918</v>
      </c>
      <c r="E173" s="104" t="s">
        <v>919</v>
      </c>
      <c r="F173" s="104" t="s">
        <v>1262</v>
      </c>
      <c r="G173" s="104"/>
      <c r="H173" s="104"/>
      <c r="I173" s="104"/>
      <c r="J173" s="104"/>
      <c r="K173" s="104"/>
      <c r="L173" s="241"/>
      <c r="M173" s="242"/>
      <c r="N173" s="40"/>
      <c r="O173"/>
    </row>
    <row r="174" spans="1:15" ht="12.75">
      <c r="A174" s="51"/>
      <c r="B174" s="57">
        <v>24</v>
      </c>
      <c r="C174" s="52" t="s">
        <v>615</v>
      </c>
      <c r="D174" s="100" t="s">
        <v>718</v>
      </c>
      <c r="E174" s="101" t="s">
        <v>719</v>
      </c>
      <c r="F174" s="101" t="s">
        <v>1078</v>
      </c>
      <c r="G174" s="101"/>
      <c r="H174" s="101"/>
      <c r="I174" s="101"/>
      <c r="J174" s="101"/>
      <c r="K174" s="101"/>
      <c r="L174" s="243" t="s">
        <v>1079</v>
      </c>
      <c r="M174" s="240"/>
      <c r="N174" s="40"/>
      <c r="O174"/>
    </row>
    <row r="175" spans="1:15" ht="12.75">
      <c r="A175" s="48" t="s">
        <v>90</v>
      </c>
      <c r="B175" s="53"/>
      <c r="C175" s="54" t="s">
        <v>101</v>
      </c>
      <c r="D175" s="103" t="s">
        <v>745</v>
      </c>
      <c r="E175" s="104" t="s">
        <v>748</v>
      </c>
      <c r="F175" s="104" t="s">
        <v>1263</v>
      </c>
      <c r="G175" s="104"/>
      <c r="H175" s="104"/>
      <c r="I175" s="104"/>
      <c r="J175" s="104"/>
      <c r="K175" s="104"/>
      <c r="L175" s="241"/>
      <c r="M175" s="242"/>
      <c r="N175" s="40"/>
      <c r="O175"/>
    </row>
    <row r="176" spans="1:15" ht="12.75">
      <c r="A176" s="51"/>
      <c r="B176" s="57">
        <v>81</v>
      </c>
      <c r="C176" s="52" t="s">
        <v>669</v>
      </c>
      <c r="D176" s="100" t="s">
        <v>944</v>
      </c>
      <c r="E176" s="101" t="s">
        <v>945</v>
      </c>
      <c r="F176" s="101"/>
      <c r="G176" s="101"/>
      <c r="H176" s="101"/>
      <c r="I176" s="101"/>
      <c r="J176" s="101"/>
      <c r="K176" s="101"/>
      <c r="L176" s="243" t="s">
        <v>1935</v>
      </c>
      <c r="M176" s="240"/>
      <c r="N176" s="40"/>
      <c r="O176"/>
    </row>
    <row r="177" spans="1:15" ht="12.75">
      <c r="A177" s="48" t="s">
        <v>91</v>
      </c>
      <c r="B177" s="53"/>
      <c r="C177" s="54" t="s">
        <v>179</v>
      </c>
      <c r="D177" s="103" t="s">
        <v>946</v>
      </c>
      <c r="E177" s="104" t="s">
        <v>947</v>
      </c>
      <c r="F177" s="104"/>
      <c r="G177" s="104"/>
      <c r="H177" s="104"/>
      <c r="I177" s="104"/>
      <c r="J177" s="104"/>
      <c r="K177" s="104"/>
      <c r="L177" s="258" t="s">
        <v>1936</v>
      </c>
      <c r="M177" s="242"/>
      <c r="N177" s="40"/>
      <c r="O177"/>
    </row>
    <row r="178" spans="1:15" ht="12.75">
      <c r="A178" s="51"/>
      <c r="B178" s="57">
        <v>37</v>
      </c>
      <c r="C178" s="52" t="s">
        <v>627</v>
      </c>
      <c r="D178" s="100" t="s">
        <v>964</v>
      </c>
      <c r="E178" s="101"/>
      <c r="F178" s="101"/>
      <c r="G178" s="101"/>
      <c r="H178" s="101"/>
      <c r="I178" s="101"/>
      <c r="J178" s="101"/>
      <c r="K178" s="101"/>
      <c r="L178" s="243" t="s">
        <v>965</v>
      </c>
      <c r="M178" s="240"/>
      <c r="N178" s="40"/>
      <c r="O178"/>
    </row>
    <row r="179" spans="1:15" ht="12.75">
      <c r="A179" s="48" t="s">
        <v>91</v>
      </c>
      <c r="B179" s="53"/>
      <c r="C179" s="54" t="s">
        <v>104</v>
      </c>
      <c r="D179" s="103" t="s">
        <v>966</v>
      </c>
      <c r="E179" s="104"/>
      <c r="F179" s="104"/>
      <c r="G179" s="104"/>
      <c r="H179" s="104"/>
      <c r="I179" s="104"/>
      <c r="J179" s="104"/>
      <c r="K179" s="104"/>
      <c r="L179" s="241"/>
      <c r="M179" s="242"/>
      <c r="N179" s="40"/>
      <c r="O179"/>
    </row>
    <row r="180" spans="1:15" ht="12.75">
      <c r="A180" s="51"/>
      <c r="B180" s="57">
        <v>47</v>
      </c>
      <c r="C180" s="52" t="s">
        <v>637</v>
      </c>
      <c r="D180" s="100" t="s">
        <v>967</v>
      </c>
      <c r="E180" s="101"/>
      <c r="F180" s="101"/>
      <c r="G180" s="101"/>
      <c r="H180" s="101"/>
      <c r="I180" s="101"/>
      <c r="J180" s="101"/>
      <c r="K180" s="101"/>
      <c r="L180" s="243" t="s">
        <v>968</v>
      </c>
      <c r="M180" s="240"/>
      <c r="N180" s="40"/>
      <c r="O180"/>
    </row>
    <row r="181" spans="1:15" ht="12.75">
      <c r="A181" s="48" t="s">
        <v>90</v>
      </c>
      <c r="B181" s="53"/>
      <c r="C181" s="54" t="s">
        <v>342</v>
      </c>
      <c r="D181" s="103" t="s">
        <v>853</v>
      </c>
      <c r="E181" s="104"/>
      <c r="F181" s="104"/>
      <c r="G181" s="104"/>
      <c r="H181" s="104"/>
      <c r="I181" s="104"/>
      <c r="J181" s="104"/>
      <c r="K181" s="104"/>
      <c r="L181" s="241"/>
      <c r="M181" s="242"/>
      <c r="N181" s="40"/>
      <c r="O181"/>
    </row>
    <row r="182" spans="1:15" ht="12.75">
      <c r="A182" s="51"/>
      <c r="B182" s="57">
        <v>53</v>
      </c>
      <c r="C182" s="52" t="s">
        <v>601</v>
      </c>
      <c r="D182" s="100" t="s">
        <v>602</v>
      </c>
      <c r="E182" s="101"/>
      <c r="F182" s="101"/>
      <c r="G182" s="101"/>
      <c r="H182" s="101"/>
      <c r="I182" s="101"/>
      <c r="J182" s="101"/>
      <c r="K182" s="101"/>
      <c r="L182" s="243" t="s">
        <v>603</v>
      </c>
      <c r="M182" s="240"/>
      <c r="N182" s="40"/>
      <c r="O182"/>
    </row>
    <row r="183" spans="1:15" ht="12.75">
      <c r="A183" s="48" t="s">
        <v>90</v>
      </c>
      <c r="B183" s="53"/>
      <c r="C183" s="54" t="s">
        <v>115</v>
      </c>
      <c r="D183" s="103" t="s">
        <v>841</v>
      </c>
      <c r="E183" s="104"/>
      <c r="F183" s="104"/>
      <c r="G183" s="104"/>
      <c r="H183" s="104"/>
      <c r="I183" s="104"/>
      <c r="J183" s="104"/>
      <c r="K183" s="104"/>
      <c r="L183" s="241"/>
      <c r="M183" s="242"/>
      <c r="N183" s="40"/>
      <c r="O183"/>
    </row>
    <row r="184" spans="1:15" ht="12.75">
      <c r="A184" s="51"/>
      <c r="B184" s="57">
        <v>76</v>
      </c>
      <c r="C184" s="52" t="s">
        <v>664</v>
      </c>
      <c r="D184" s="100" t="s">
        <v>969</v>
      </c>
      <c r="E184" s="101"/>
      <c r="F184" s="101"/>
      <c r="G184" s="101"/>
      <c r="H184" s="101"/>
      <c r="I184" s="101"/>
      <c r="J184" s="101"/>
      <c r="K184" s="101"/>
      <c r="L184" s="243" t="s">
        <v>965</v>
      </c>
      <c r="M184" s="240"/>
      <c r="N184" s="40"/>
      <c r="O184"/>
    </row>
    <row r="185" spans="1:15" ht="12.75">
      <c r="A185" s="48" t="s">
        <v>91</v>
      </c>
      <c r="B185" s="53"/>
      <c r="C185" s="54" t="s">
        <v>177</v>
      </c>
      <c r="D185" s="103" t="s">
        <v>970</v>
      </c>
      <c r="E185" s="104"/>
      <c r="F185" s="104"/>
      <c r="G185" s="104"/>
      <c r="H185" s="104"/>
      <c r="I185" s="104"/>
      <c r="J185" s="104"/>
      <c r="K185" s="104"/>
      <c r="L185" s="241"/>
      <c r="M185" s="242"/>
      <c r="N185" s="40"/>
      <c r="O185"/>
    </row>
    <row r="186" spans="1:15" ht="12.75">
      <c r="A186" s="51"/>
      <c r="B186" s="57">
        <v>82</v>
      </c>
      <c r="C186" s="52" t="s">
        <v>670</v>
      </c>
      <c r="D186" s="100" t="s">
        <v>971</v>
      </c>
      <c r="E186" s="101"/>
      <c r="F186" s="101"/>
      <c r="G186" s="101"/>
      <c r="H186" s="101"/>
      <c r="I186" s="101"/>
      <c r="J186" s="101"/>
      <c r="K186" s="101"/>
      <c r="L186" s="243" t="s">
        <v>603</v>
      </c>
      <c r="M186" s="240"/>
      <c r="N186" s="40"/>
      <c r="O186"/>
    </row>
    <row r="187" spans="1:15" ht="12.75">
      <c r="A187" s="48" t="s">
        <v>92</v>
      </c>
      <c r="B187" s="53"/>
      <c r="C187" s="54" t="s">
        <v>401</v>
      </c>
      <c r="D187" s="103" t="s">
        <v>972</v>
      </c>
      <c r="E187" s="104"/>
      <c r="F187" s="104"/>
      <c r="G187" s="104"/>
      <c r="H187" s="104"/>
      <c r="I187" s="104"/>
      <c r="J187" s="104"/>
      <c r="K187" s="104"/>
      <c r="L187" s="241"/>
      <c r="M187" s="242"/>
      <c r="N187" s="40"/>
      <c r="O187"/>
    </row>
    <row r="188" spans="1:15" ht="12.75">
      <c r="A188" s="51"/>
      <c r="B188" s="57">
        <v>83</v>
      </c>
      <c r="C188" s="52" t="s">
        <v>671</v>
      </c>
      <c r="D188" s="100" t="s">
        <v>973</v>
      </c>
      <c r="E188" s="101"/>
      <c r="F188" s="101"/>
      <c r="G188" s="101"/>
      <c r="H188" s="101"/>
      <c r="I188" s="101"/>
      <c r="J188" s="101"/>
      <c r="K188" s="101"/>
      <c r="L188" s="243" t="s">
        <v>974</v>
      </c>
      <c r="M188" s="240"/>
      <c r="N188" s="40"/>
      <c r="O188"/>
    </row>
    <row r="189" spans="1:15" ht="12.75">
      <c r="A189" s="48" t="s">
        <v>89</v>
      </c>
      <c r="B189" s="53"/>
      <c r="C189" s="54" t="s">
        <v>108</v>
      </c>
      <c r="D189" s="103" t="s">
        <v>975</v>
      </c>
      <c r="E189" s="104"/>
      <c r="F189" s="104"/>
      <c r="G189" s="104"/>
      <c r="H189" s="104"/>
      <c r="I189" s="104"/>
      <c r="J189" s="104"/>
      <c r="K189" s="104"/>
      <c r="L189" s="241"/>
      <c r="M189" s="242"/>
      <c r="N189" s="40"/>
      <c r="O189"/>
    </row>
    <row r="190" spans="1:15" ht="12.75">
      <c r="A190" s="51"/>
      <c r="B190" s="57">
        <v>67</v>
      </c>
      <c r="C190" s="52" t="s">
        <v>656</v>
      </c>
      <c r="D190" s="100"/>
      <c r="E190" s="101"/>
      <c r="F190" s="101"/>
      <c r="G190" s="101"/>
      <c r="H190" s="101"/>
      <c r="I190" s="101"/>
      <c r="J190" s="101"/>
      <c r="K190" s="101"/>
      <c r="L190" s="243" t="s">
        <v>603</v>
      </c>
      <c r="M190" s="240"/>
      <c r="N190" s="40"/>
      <c r="O190"/>
    </row>
    <row r="191" spans="1:15" ht="12.75">
      <c r="A191" s="48" t="s">
        <v>89</v>
      </c>
      <c r="B191" s="53"/>
      <c r="C191" s="54" t="s">
        <v>195</v>
      </c>
      <c r="D191" s="103"/>
      <c r="E191" s="104"/>
      <c r="F191" s="104"/>
      <c r="G191" s="104"/>
      <c r="H191" s="104"/>
      <c r="I191" s="104"/>
      <c r="J191" s="104"/>
      <c r="K191" s="104"/>
      <c r="L191" s="241"/>
      <c r="M191" s="242"/>
      <c r="N191" s="40"/>
      <c r="O191"/>
    </row>
  </sheetData>
  <sheetProtection/>
  <mergeCells count="4">
    <mergeCell ref="D6:K6"/>
    <mergeCell ref="A2:M2"/>
    <mergeCell ref="A3:M3"/>
    <mergeCell ref="A4:M4"/>
  </mergeCells>
  <printOptions horizontalCentered="1"/>
  <pageMargins left="0" right="0" top="0" bottom="0" header="0" footer="0"/>
  <pageSetup horizontalDpi="360" verticalDpi="360" orientation="landscape" paperSize="9" r:id="rId1"/>
  <rowBreaks count="4" manualBreakCount="4">
    <brk id="45" max="12" man="1"/>
    <brk id="89" max="12" man="1"/>
    <brk id="133" max="12" man="1"/>
    <brk id="17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selection activeCell="N18" sqref="N18"/>
    </sheetView>
  </sheetViews>
  <sheetFormatPr defaultColWidth="9.140625" defaultRowHeight="12.75" outlineLevelCol="1"/>
  <cols>
    <col min="1" max="1" width="4.7109375" style="153" customWidth="1"/>
    <col min="2" max="2" width="6.57421875" style="91" customWidth="1"/>
    <col min="3" max="3" width="5.57421875" style="92" customWidth="1"/>
    <col min="4" max="4" width="20.140625" style="90" customWidth="1"/>
    <col min="5" max="5" width="17.421875" style="90" customWidth="1"/>
    <col min="6" max="6" width="10.8515625" style="92" customWidth="1"/>
    <col min="7" max="7" width="22.57421875" style="93" customWidth="1"/>
    <col min="8" max="8" width="13.140625" style="161" customWidth="1"/>
    <col min="9" max="9" width="6.140625" style="162" hidden="1" customWidth="1" outlineLevel="1"/>
    <col min="10" max="10" width="5.28125" style="117" hidden="1" customWidth="1" outlineLevel="1"/>
    <col min="11" max="11" width="10.57421875" style="92" hidden="1" customWidth="1" outlineLevel="1"/>
    <col min="12" max="12" width="9.140625" style="90" customWidth="1" collapsed="1"/>
    <col min="13" max="16384" width="9.140625" style="90" customWidth="1"/>
  </cols>
  <sheetData>
    <row r="1" spans="1:12" ht="14.25" customHeight="1">
      <c r="A1" s="268" t="str">
        <f>Startlist!A1</f>
        <v>18th RedGrey Team South Estonian Rally</v>
      </c>
      <c r="B1" s="269"/>
      <c r="C1" s="269"/>
      <c r="D1" s="269"/>
      <c r="E1" s="269"/>
      <c r="F1" s="269"/>
      <c r="G1" s="269"/>
      <c r="H1" s="157"/>
      <c r="I1" s="270" t="s">
        <v>126</v>
      </c>
      <c r="J1" s="270"/>
      <c r="K1" s="165">
        <v>12</v>
      </c>
      <c r="L1" s="168"/>
    </row>
    <row r="2" spans="1:12" ht="14.25" customHeight="1">
      <c r="A2" s="268" t="str">
        <f>Startlist!$F3</f>
        <v>23.08.2020</v>
      </c>
      <c r="B2" s="269"/>
      <c r="C2" s="269"/>
      <c r="D2" s="269"/>
      <c r="E2" s="269"/>
      <c r="F2" s="269"/>
      <c r="G2" s="269"/>
      <c r="H2" s="157"/>
      <c r="L2" s="168"/>
    </row>
    <row r="3" spans="1:12" ht="10.5" customHeight="1">
      <c r="A3" s="268" t="str">
        <f>Startlist!$F4</f>
        <v>Võru</v>
      </c>
      <c r="B3" s="269"/>
      <c r="C3" s="269"/>
      <c r="D3" s="269"/>
      <c r="E3" s="269"/>
      <c r="F3" s="269"/>
      <c r="G3" s="269"/>
      <c r="H3" s="157"/>
      <c r="L3" s="168"/>
    </row>
    <row r="4" spans="1:12" ht="13.5" customHeight="1">
      <c r="A4" s="142"/>
      <c r="B4" s="143" t="s">
        <v>44</v>
      </c>
      <c r="C4" s="144"/>
      <c r="D4" s="145"/>
      <c r="E4" s="137"/>
      <c r="F4" s="138"/>
      <c r="G4" s="139"/>
      <c r="H4" s="158"/>
      <c r="L4" s="168"/>
    </row>
    <row r="5" spans="1:12" ht="12.75" customHeight="1">
      <c r="A5" s="140">
        <v>1</v>
      </c>
      <c r="B5" s="146" t="str">
        <f>VLOOKUP($B7,Startlist!$B:$H,6,FALSE)</f>
        <v>OT RACING</v>
      </c>
      <c r="C5" s="147"/>
      <c r="D5" s="148"/>
      <c r="E5" s="148"/>
      <c r="F5" s="147"/>
      <c r="G5" s="149"/>
      <c r="H5" s="159">
        <f>IF(ISERROR(SMALL(H7:H10,1)+SMALL(H7:H10,2)),"-",SMALL(H7:H10,1)+SMALL(H7:H10,2))</f>
        <v>0.07363541666666668</v>
      </c>
      <c r="I5" s="163">
        <f>A5</f>
        <v>1</v>
      </c>
      <c r="J5" s="164">
        <v>1</v>
      </c>
      <c r="K5" s="166">
        <f>H5</f>
        <v>0.07363541666666668</v>
      </c>
      <c r="L5" s="168"/>
    </row>
    <row r="6" spans="1:12" ht="12.75" customHeight="1">
      <c r="A6" s="142"/>
      <c r="B6" s="151"/>
      <c r="C6" s="152"/>
      <c r="D6" s="137"/>
      <c r="E6" s="137"/>
      <c r="F6" s="152"/>
      <c r="G6" s="139"/>
      <c r="H6" s="158"/>
      <c r="I6" s="163">
        <f>A5</f>
        <v>1</v>
      </c>
      <c r="J6" s="164">
        <v>2</v>
      </c>
      <c r="K6" s="167">
        <f>H5</f>
        <v>0.07363541666666668</v>
      </c>
      <c r="L6" s="168"/>
    </row>
    <row r="7" spans="1:12" ht="12.75" customHeight="1">
      <c r="A7" s="142"/>
      <c r="B7" s="151">
        <v>2</v>
      </c>
      <c r="C7" s="152" t="str">
        <f>VLOOKUP($B7,Startlist!$B:$H,2,FALSE)</f>
        <v>MV1</v>
      </c>
      <c r="D7" s="139" t="str">
        <f>VLOOKUP($B7,Startlist!$B:$H,3,FALSE)</f>
        <v>Georg Gross</v>
      </c>
      <c r="E7" s="139" t="str">
        <f>VLOOKUP($B7,Startlist!$B:$H,4,FALSE)</f>
        <v>Raigo Mōlder</v>
      </c>
      <c r="F7" s="152" t="str">
        <f>VLOOKUP($B7,Startlist!$B:$H,5,FALSE)</f>
        <v>EST</v>
      </c>
      <c r="G7" s="139" t="str">
        <f>VLOOKUP($B7,Startlist!$B:$H,7,FALSE)</f>
        <v>Ford Fiesta WRC</v>
      </c>
      <c r="H7" s="160">
        <f>IF(ISERROR(TIMEVALUE(SUBSTITUTE(TRIM(VLOOKUP(B7,Results!B:O,$K$1,FALSE)),".",":"))),"-",TIMEVALUE(SUBSTITUTE(TRIM(VLOOKUP(B7,Results!B:O,$K$1,FALSE)),".",":")))</f>
        <v>0.03614467592592593</v>
      </c>
      <c r="I7" s="163">
        <f>A5</f>
        <v>1</v>
      </c>
      <c r="J7" s="164">
        <v>3</v>
      </c>
      <c r="K7" s="167">
        <f>H5</f>
        <v>0.07363541666666668</v>
      </c>
      <c r="L7" s="168"/>
    </row>
    <row r="8" spans="1:12" ht="12.75" customHeight="1">
      <c r="A8" s="142"/>
      <c r="B8" s="151">
        <v>15</v>
      </c>
      <c r="C8" s="152" t="str">
        <f>VLOOKUP($B8,Startlist!$B:$H,2,FALSE)</f>
        <v>MV2</v>
      </c>
      <c r="D8" s="139" t="str">
        <f>VLOOKUP($B8,Startlist!$B:$H,3,FALSE)</f>
        <v>Matthias Kahle</v>
      </c>
      <c r="E8" s="139" t="str">
        <f>VLOOKUP($B8,Startlist!$B:$H,4,FALSE)</f>
        <v>Christian Doerr</v>
      </c>
      <c r="F8" s="152" t="str">
        <f>VLOOKUP($B8,Startlist!$B:$H,5,FALSE)</f>
        <v>DEU</v>
      </c>
      <c r="G8" s="139" t="str">
        <f>VLOOKUP($B8,Startlist!$B:$H,7,FALSE)</f>
        <v>Skoda Fabia R5 Evo</v>
      </c>
      <c r="H8" s="160">
        <f>IF(ISERROR(TIMEVALUE(SUBSTITUTE(TRIM(VLOOKUP(B8,Results!B:O,$K$1,FALSE)),".",":"))),"-",TIMEVALUE(SUBSTITUTE(TRIM(VLOOKUP(B8,Results!B:O,$K$1,FALSE)),".",":")))</f>
        <v>0.039232638888888886</v>
      </c>
      <c r="I8" s="163">
        <f>A5</f>
        <v>1</v>
      </c>
      <c r="J8" s="164">
        <v>4</v>
      </c>
      <c r="K8" s="167">
        <f>H5</f>
        <v>0.07363541666666668</v>
      </c>
      <c r="L8" s="168"/>
    </row>
    <row r="9" spans="1:12" ht="12.75" customHeight="1">
      <c r="A9" s="142"/>
      <c r="B9" s="151">
        <v>16</v>
      </c>
      <c r="C9" s="152" t="str">
        <f>VLOOKUP($B9,Startlist!$B:$H,2,FALSE)</f>
        <v>MV2</v>
      </c>
      <c r="D9" s="139" t="str">
        <f>VLOOKUP($B9,Startlist!$B:$H,3,FALSE)</f>
        <v>Priit Koik</v>
      </c>
      <c r="E9" s="139" t="str">
        <f>VLOOKUP($B9,Startlist!$B:$H,4,FALSE)</f>
        <v>Alari-Uku Heldna</v>
      </c>
      <c r="F9" s="152" t="str">
        <f>VLOOKUP($B9,Startlist!$B:$H,5,FALSE)</f>
        <v>EST</v>
      </c>
      <c r="G9" s="139" t="str">
        <f>VLOOKUP($B9,Startlist!$B:$H,7,FALSE)</f>
        <v>Ford Fiesta R5</v>
      </c>
      <c r="H9" s="160">
        <f>IF(ISERROR(TIMEVALUE(SUBSTITUTE(TRIM(VLOOKUP(B9,Results!B:O,$K$1,FALSE)),".",":"))),"-",TIMEVALUE(SUBSTITUTE(TRIM(VLOOKUP(B9,Results!B:O,$K$1,FALSE)),".",":")))</f>
        <v>0.03749074074074074</v>
      </c>
      <c r="I9" s="163">
        <f>A5</f>
        <v>1</v>
      </c>
      <c r="J9" s="164">
        <v>5</v>
      </c>
      <c r="K9" s="167">
        <f>H5</f>
        <v>0.07363541666666668</v>
      </c>
      <c r="L9" s="168"/>
    </row>
    <row r="10" spans="1:12" ht="12.75" customHeight="1">
      <c r="A10" s="142"/>
      <c r="B10" s="151">
        <v>28</v>
      </c>
      <c r="C10" s="152" t="str">
        <f>VLOOKUP($B10,Startlist!$B:$H,2,FALSE)</f>
        <v>MV3</v>
      </c>
      <c r="D10" s="139" t="str">
        <f>VLOOKUP($B10,Startlist!$B:$H,3,FALSE)</f>
        <v>Kaspar Kasari</v>
      </c>
      <c r="E10" s="139" t="str">
        <f>VLOOKUP($B10,Startlist!$B:$H,4,FALSE)</f>
        <v>Jakko Viilo</v>
      </c>
      <c r="F10" s="152" t="str">
        <f>VLOOKUP($B10,Startlist!$B:$H,5,FALSE)</f>
        <v>EST</v>
      </c>
      <c r="G10" s="139" t="str">
        <f>VLOOKUP($B10,Startlist!$B:$H,7,FALSE)</f>
        <v>Ford Fiesta Rally4</v>
      </c>
      <c r="H10" s="160">
        <f>IF(ISERROR(TIMEVALUE(SUBSTITUTE(TRIM(VLOOKUP(B10,Results!B:O,$K$1,FALSE)),".",":"))),"-",TIMEVALUE(SUBSTITUTE(TRIM(VLOOKUP(B10,Results!B:O,$K$1,FALSE)),".",":")))</f>
        <v>0.04078703703703704</v>
      </c>
      <c r="I10" s="163">
        <f>A5</f>
        <v>1</v>
      </c>
      <c r="J10" s="164">
        <v>6</v>
      </c>
      <c r="K10" s="167">
        <f>H5</f>
        <v>0.07363541666666668</v>
      </c>
      <c r="L10" s="168"/>
    </row>
    <row r="11" spans="1:12" ht="12.75" customHeight="1">
      <c r="A11" s="142"/>
      <c r="B11" s="151"/>
      <c r="C11" s="152"/>
      <c r="D11" s="137"/>
      <c r="E11" s="137"/>
      <c r="F11" s="152"/>
      <c r="G11" s="139"/>
      <c r="H11" s="158"/>
      <c r="I11" s="163">
        <f>A5</f>
        <v>1</v>
      </c>
      <c r="J11" s="164">
        <v>20</v>
      </c>
      <c r="K11" s="167">
        <f>H5</f>
        <v>0.07363541666666668</v>
      </c>
      <c r="L11" s="168"/>
    </row>
    <row r="12" spans="1:12" ht="12.75" customHeight="1">
      <c r="A12" s="140">
        <v>2</v>
      </c>
      <c r="B12" s="146" t="str">
        <f>VLOOKUP($B14,Startlist!$B:$H,6,FALSE)</f>
        <v>ALM MOTORSPORT</v>
      </c>
      <c r="C12" s="147"/>
      <c r="D12" s="148"/>
      <c r="E12" s="148"/>
      <c r="F12" s="147"/>
      <c r="G12" s="149"/>
      <c r="H12" s="159">
        <f>IF(ISERROR(SMALL(H14:H17,1)+SMALL(H14:H17,2)),"-",SMALL(H14:H17,1)+SMALL(H14:H17,2))</f>
        <v>0.07650231481481481</v>
      </c>
      <c r="I12" s="163">
        <f>A12</f>
        <v>2</v>
      </c>
      <c r="J12" s="164">
        <v>1</v>
      </c>
      <c r="K12" s="166">
        <f>H12</f>
        <v>0.07650231481481481</v>
      </c>
      <c r="L12" s="168"/>
    </row>
    <row r="13" spans="1:12" ht="12.75" customHeight="1">
      <c r="A13" s="142"/>
      <c r="B13" s="151"/>
      <c r="C13" s="152"/>
      <c r="D13" s="137"/>
      <c r="E13" s="137"/>
      <c r="F13" s="152"/>
      <c r="G13" s="139"/>
      <c r="H13" s="158"/>
      <c r="I13" s="163">
        <f>A12</f>
        <v>2</v>
      </c>
      <c r="J13" s="164">
        <v>2</v>
      </c>
      <c r="K13" s="167">
        <f>H12</f>
        <v>0.07650231481481481</v>
      </c>
      <c r="L13" s="168"/>
    </row>
    <row r="14" spans="1:12" ht="12.75" customHeight="1">
      <c r="A14" s="142"/>
      <c r="B14" s="151">
        <v>20</v>
      </c>
      <c r="C14" s="152" t="str">
        <f>VLOOKUP($B14,Startlist!$B:$H,2,FALSE)</f>
        <v>MV2</v>
      </c>
      <c r="D14" s="139" t="str">
        <f>VLOOKUP($B14,Startlist!$B:$H,3,FALSE)</f>
        <v>Georg Linnamäe</v>
      </c>
      <c r="E14" s="139" t="str">
        <f>VLOOKUP($B14,Startlist!$B:$H,4,FALSE)</f>
        <v>Volodymyr Korsia</v>
      </c>
      <c r="F14" s="152" t="str">
        <f>VLOOKUP($B14,Startlist!$B:$H,5,FALSE)</f>
        <v>EST / UKR</v>
      </c>
      <c r="G14" s="139" t="str">
        <f>VLOOKUP($B14,Startlist!$B:$H,7,FALSE)</f>
        <v>Volkswagen Polo GTI R5</v>
      </c>
      <c r="H14" s="160">
        <f>IF(ISERROR(TIMEVALUE(SUBSTITUTE(TRIM(VLOOKUP(B14,Results!B:O,$K$1,FALSE)),".",":"))),"-",TIMEVALUE(SUBSTITUTE(TRIM(VLOOKUP(B14,Results!B:O,$K$1,FALSE)),".",":")))</f>
        <v>0.036814814814814814</v>
      </c>
      <c r="I14" s="163">
        <f>A12</f>
        <v>2</v>
      </c>
      <c r="J14" s="164">
        <v>3</v>
      </c>
      <c r="K14" s="167">
        <f>H12</f>
        <v>0.07650231481481481</v>
      </c>
      <c r="L14" s="168"/>
    </row>
    <row r="15" spans="1:12" ht="12.75" customHeight="1">
      <c r="A15" s="142"/>
      <c r="B15" s="151">
        <v>23</v>
      </c>
      <c r="C15" s="152" t="str">
        <f>VLOOKUP($B15,Startlist!$B:$H,2,FALSE)</f>
        <v>MV4</v>
      </c>
      <c r="D15" s="139" t="str">
        <f>VLOOKUP($B15,Startlist!$B:$H,3,FALSE)</f>
        <v>Hendrik Kers</v>
      </c>
      <c r="E15" s="139" t="str">
        <f>VLOOKUP($B15,Startlist!$B:$H,4,FALSE)</f>
        <v>Mihkel Kapp</v>
      </c>
      <c r="F15" s="152" t="str">
        <f>VLOOKUP($B15,Startlist!$B:$H,5,FALSE)</f>
        <v>EST</v>
      </c>
      <c r="G15" s="139" t="str">
        <f>VLOOKUP($B15,Startlist!$B:$H,7,FALSE)</f>
        <v>Mitsubishi Lancer Evo 10</v>
      </c>
      <c r="H15" s="160">
        <f>IF(ISERROR(TIMEVALUE(SUBSTITUTE(TRIM(VLOOKUP(B15,Results!B:O,$K$1,FALSE)),".",":"))),"-",TIMEVALUE(SUBSTITUTE(TRIM(VLOOKUP(B15,Results!B:O,$K$1,FALSE)),".",":")))</f>
        <v>0.0396875</v>
      </c>
      <c r="I15" s="163">
        <f>A12</f>
        <v>2</v>
      </c>
      <c r="J15" s="164">
        <v>4</v>
      </c>
      <c r="K15" s="167">
        <f>H12</f>
        <v>0.07650231481481481</v>
      </c>
      <c r="L15" s="168"/>
    </row>
    <row r="16" spans="1:12" ht="12.75" customHeight="1">
      <c r="A16" s="142"/>
      <c r="B16" s="151">
        <v>48</v>
      </c>
      <c r="C16" s="152" t="str">
        <f>VLOOKUP($B16,Startlist!$B:$H,2,FALSE)</f>
        <v>MV4</v>
      </c>
      <c r="D16" s="139" t="str">
        <f>VLOOKUP($B16,Startlist!$B:$H,3,FALSE)</f>
        <v>Mirko Usin</v>
      </c>
      <c r="E16" s="139" t="str">
        <f>VLOOKUP($B16,Startlist!$B:$H,4,FALSE)</f>
        <v>Janek Tamm</v>
      </c>
      <c r="F16" s="152" t="str">
        <f>VLOOKUP($B16,Startlist!$B:$H,5,FALSE)</f>
        <v>EST</v>
      </c>
      <c r="G16" s="139" t="str">
        <f>VLOOKUP($B16,Startlist!$B:$H,7,FALSE)</f>
        <v>Mitsubishi Lancer Evo 10</v>
      </c>
      <c r="H16" s="160">
        <f>IF(ISERROR(TIMEVALUE(SUBSTITUTE(TRIM(VLOOKUP(B16,Results!B:O,$K$1,FALSE)),".",":"))),"-",TIMEVALUE(SUBSTITUTE(TRIM(VLOOKUP(B16,Results!B:O,$K$1,FALSE)),".",":")))</f>
        <v>0.05013078703703703</v>
      </c>
      <c r="I16" s="163">
        <f>A12</f>
        <v>2</v>
      </c>
      <c r="J16" s="164">
        <v>5</v>
      </c>
      <c r="K16" s="167">
        <f>H12</f>
        <v>0.07650231481481481</v>
      </c>
      <c r="L16" s="168"/>
    </row>
    <row r="17" spans="1:12" ht="12.75" customHeight="1">
      <c r="A17" s="142"/>
      <c r="B17" s="151">
        <v>66</v>
      </c>
      <c r="C17" s="152" t="str">
        <f>VLOOKUP($B17,Startlist!$B:$H,2,FALSE)</f>
        <v>MV6</v>
      </c>
      <c r="D17" s="139" t="str">
        <f>VLOOKUP($B17,Startlist!$B:$H,3,FALSE)</f>
        <v>Kristjan Lepind</v>
      </c>
      <c r="E17" s="139" t="str">
        <f>VLOOKUP($B17,Startlist!$B:$H,4,FALSE)</f>
        <v>Mirko Kaunis</v>
      </c>
      <c r="F17" s="152" t="str">
        <f>VLOOKUP($B17,Startlist!$B:$H,5,FALSE)</f>
        <v>EST</v>
      </c>
      <c r="G17" s="139" t="str">
        <f>VLOOKUP($B17,Startlist!$B:$H,7,FALSE)</f>
        <v>Ford Focus</v>
      </c>
      <c r="H17" s="160">
        <f>IF(ISERROR(TIMEVALUE(SUBSTITUTE(TRIM(VLOOKUP(B17,Results!B:O,$K$1,FALSE)),".",":"))),"-",TIMEVALUE(SUBSTITUTE(TRIM(VLOOKUP(B17,Results!B:O,$K$1,FALSE)),".",":")))</f>
        <v>0.06422106481481481</v>
      </c>
      <c r="I17" s="163">
        <f>A12</f>
        <v>2</v>
      </c>
      <c r="J17" s="164">
        <v>6</v>
      </c>
      <c r="K17" s="167">
        <f>H12</f>
        <v>0.07650231481481481</v>
      </c>
      <c r="L17" s="168"/>
    </row>
    <row r="18" spans="1:12" ht="12.75" customHeight="1">
      <c r="A18" s="142"/>
      <c r="B18" s="151"/>
      <c r="C18" s="152"/>
      <c r="D18" s="137"/>
      <c r="E18" s="137"/>
      <c r="F18" s="152"/>
      <c r="G18" s="139"/>
      <c r="H18" s="158"/>
      <c r="I18" s="163">
        <f>A12</f>
        <v>2</v>
      </c>
      <c r="J18" s="164">
        <v>20</v>
      </c>
      <c r="K18" s="167">
        <f>H12</f>
        <v>0.07650231481481481</v>
      </c>
      <c r="L18" s="168"/>
    </row>
    <row r="19" spans="1:12" ht="12.75" customHeight="1">
      <c r="A19" s="140">
        <v>3</v>
      </c>
      <c r="B19" s="146" t="str">
        <f>VLOOKUP($B21,Startlist!$B:$H,6,FALSE)</f>
        <v>KAUR MOTORSPORT</v>
      </c>
      <c r="C19" s="147"/>
      <c r="D19" s="148"/>
      <c r="E19" s="148"/>
      <c r="F19" s="147"/>
      <c r="G19" s="149"/>
      <c r="H19" s="159">
        <f>IF(ISERROR(SMALL(H21:H24,1)+SMALL(H21:H24,2)),"-",SMALL(H21:H24,1)+SMALL(H21:H24,2))</f>
        <v>0.07675578703703703</v>
      </c>
      <c r="I19" s="163">
        <f>A19</f>
        <v>3</v>
      </c>
      <c r="J19" s="164">
        <v>1</v>
      </c>
      <c r="K19" s="166">
        <f>H19</f>
        <v>0.07675578703703703</v>
      </c>
      <c r="L19" s="168"/>
    </row>
    <row r="20" spans="1:12" ht="12.75" customHeight="1">
      <c r="A20" s="142"/>
      <c r="B20" s="151"/>
      <c r="C20" s="152"/>
      <c r="D20" s="137"/>
      <c r="E20" s="137"/>
      <c r="F20" s="152"/>
      <c r="G20" s="139"/>
      <c r="H20" s="158"/>
      <c r="I20" s="163">
        <f>A19</f>
        <v>3</v>
      </c>
      <c r="J20" s="164">
        <v>2</v>
      </c>
      <c r="K20" s="167">
        <f>H19</f>
        <v>0.07675578703703703</v>
      </c>
      <c r="L20" s="168"/>
    </row>
    <row r="21" spans="1:12" ht="12.75" customHeight="1">
      <c r="A21" s="142"/>
      <c r="B21" s="151">
        <v>18</v>
      </c>
      <c r="C21" s="152" t="str">
        <f>VLOOKUP($B21,Startlist!$B:$H,2,FALSE)</f>
        <v>MV1</v>
      </c>
      <c r="D21" s="139" t="str">
        <f>VLOOKUP($B21,Startlist!$B:$H,3,FALSE)</f>
        <v>Egon Kaur</v>
      </c>
      <c r="E21" s="139" t="str">
        <f>VLOOKUP($B21,Startlist!$B:$H,4,FALSE)</f>
        <v>Silver Simm</v>
      </c>
      <c r="F21" s="152" t="str">
        <f>VLOOKUP($B21,Startlist!$B:$H,5,FALSE)</f>
        <v>EST</v>
      </c>
      <c r="G21" s="139" t="str">
        <f>VLOOKUP($B21,Startlist!$B:$H,7,FALSE)</f>
        <v>Ford Fiesta</v>
      </c>
      <c r="H21" s="160">
        <f>IF(ISERROR(TIMEVALUE(SUBSTITUTE(TRIM(VLOOKUP(B21,Results!B:O,$K$1,FALSE)),".",":"))),"-",TIMEVALUE(SUBSTITUTE(TRIM(VLOOKUP(B21,Results!B:O,$K$1,FALSE)),".",":")))</f>
        <v>0.03678125</v>
      </c>
      <c r="I21" s="163">
        <f>A19</f>
        <v>3</v>
      </c>
      <c r="J21" s="164">
        <v>3</v>
      </c>
      <c r="K21" s="167">
        <f>H19</f>
        <v>0.07675578703703703</v>
      </c>
      <c r="L21" s="168"/>
    </row>
    <row r="22" spans="1:12" ht="12.75" customHeight="1">
      <c r="A22" s="142"/>
      <c r="B22" s="151">
        <v>42</v>
      </c>
      <c r="C22" s="152" t="str">
        <f>VLOOKUP($B22,Startlist!$B:$H,2,FALSE)</f>
        <v>MV4</v>
      </c>
      <c r="D22" s="139" t="str">
        <f>VLOOKUP($B22,Startlist!$B:$H,3,FALSE)</f>
        <v>Mikolaj Kempa</v>
      </c>
      <c r="E22" s="139" t="str">
        <f>VLOOKUP($B22,Startlist!$B:$H,4,FALSE)</f>
        <v>Marcin Szeja</v>
      </c>
      <c r="F22" s="152" t="str">
        <f>VLOOKUP($B22,Startlist!$B:$H,5,FALSE)</f>
        <v>POL</v>
      </c>
      <c r="G22" s="139" t="str">
        <f>VLOOKUP($B22,Startlist!$B:$H,7,FALSE)</f>
        <v>Mitsubishi Lancer Evo 9</v>
      </c>
      <c r="H22" s="160">
        <f>IF(ISERROR(TIMEVALUE(SUBSTITUTE(TRIM(VLOOKUP(B22,Results!B:O,$K$1,FALSE)),".",":"))),"-",TIMEVALUE(SUBSTITUTE(TRIM(VLOOKUP(B22,Results!B:O,$K$1,FALSE)),".",":")))</f>
        <v>0.03997453703703704</v>
      </c>
      <c r="I22" s="163">
        <f>A19</f>
        <v>3</v>
      </c>
      <c r="J22" s="164">
        <v>4</v>
      </c>
      <c r="K22" s="167">
        <f>H19</f>
        <v>0.07675578703703703</v>
      </c>
      <c r="L22" s="168"/>
    </row>
    <row r="23" spans="1:12" ht="12.75" customHeight="1">
      <c r="A23" s="142"/>
      <c r="B23" s="151">
        <v>64</v>
      </c>
      <c r="C23" s="152" t="str">
        <f>VLOOKUP($B23,Startlist!$B:$H,2,FALSE)</f>
        <v>MV7</v>
      </c>
      <c r="D23" s="139" t="str">
        <f>VLOOKUP($B23,Startlist!$B:$H,3,FALSE)</f>
        <v>Martin Absalon</v>
      </c>
      <c r="E23" s="139" t="str">
        <f>VLOOKUP($B23,Startlist!$B:$H,4,FALSE)</f>
        <v>Timo Taniel</v>
      </c>
      <c r="F23" s="152" t="str">
        <f>VLOOKUP($B23,Startlist!$B:$H,5,FALSE)</f>
        <v>EST</v>
      </c>
      <c r="G23" s="139" t="str">
        <f>VLOOKUP($B23,Startlist!$B:$H,7,FALSE)</f>
        <v>BMW M3</v>
      </c>
      <c r="H23" s="160">
        <f>IF(ISERROR(TIMEVALUE(SUBSTITUTE(TRIM(VLOOKUP(B23,Results!B:O,$K$1,FALSE)),".",":"))),"-",TIMEVALUE(SUBSTITUTE(TRIM(VLOOKUP(B23,Results!B:O,$K$1,FALSE)),".",":")))</f>
        <v>0.04229976851851852</v>
      </c>
      <c r="I23" s="163">
        <f>A19</f>
        <v>3</v>
      </c>
      <c r="J23" s="164">
        <v>5</v>
      </c>
      <c r="K23" s="167">
        <f>H19</f>
        <v>0.07675578703703703</v>
      </c>
      <c r="L23" s="168"/>
    </row>
    <row r="24" spans="1:12" ht="12.75" customHeight="1">
      <c r="A24" s="142"/>
      <c r="B24" s="151">
        <v>76</v>
      </c>
      <c r="C24" s="152" t="str">
        <f>VLOOKUP($B24,Startlist!$B:$H,2,FALSE)</f>
        <v>MV7</v>
      </c>
      <c r="D24" s="139" t="str">
        <f>VLOOKUP($B24,Startlist!$B:$H,3,FALSE)</f>
        <v>Frederik Annus</v>
      </c>
      <c r="E24" s="139" t="str">
        <f>VLOOKUP($B24,Startlist!$B:$H,4,FALSE)</f>
        <v>Mihkel Reinkubjas</v>
      </c>
      <c r="F24" s="152" t="str">
        <f>VLOOKUP($B24,Startlist!$B:$H,5,FALSE)</f>
        <v>EST</v>
      </c>
      <c r="G24" s="139" t="str">
        <f>VLOOKUP($B24,Startlist!$B:$H,7,FALSE)</f>
        <v>BMW 328</v>
      </c>
      <c r="H24" s="160" t="str">
        <f>IF(ISERROR(TIMEVALUE(SUBSTITUTE(TRIM(VLOOKUP(B24,Results!B:O,$K$1,FALSE)),".",":"))),"-",TIMEVALUE(SUBSTITUTE(TRIM(VLOOKUP(B24,Results!B:O,$K$1,FALSE)),".",":")))</f>
        <v>-</v>
      </c>
      <c r="I24" s="163">
        <f>A19</f>
        <v>3</v>
      </c>
      <c r="J24" s="164">
        <v>6</v>
      </c>
      <c r="K24" s="167">
        <f>H19</f>
        <v>0.07675578703703703</v>
      </c>
      <c r="L24" s="168"/>
    </row>
    <row r="25" spans="1:12" ht="12.75" customHeight="1">
      <c r="A25" s="142"/>
      <c r="B25" s="151"/>
      <c r="C25" s="152"/>
      <c r="D25" s="137"/>
      <c r="E25" s="137"/>
      <c r="F25" s="152"/>
      <c r="G25" s="139"/>
      <c r="H25" s="158"/>
      <c r="I25" s="163">
        <f>A19</f>
        <v>3</v>
      </c>
      <c r="J25" s="164">
        <v>20</v>
      </c>
      <c r="K25" s="167">
        <f>H19</f>
        <v>0.07675578703703703</v>
      </c>
      <c r="L25" s="168"/>
    </row>
    <row r="26" spans="1:12" ht="12.75" customHeight="1">
      <c r="A26" s="140">
        <v>4</v>
      </c>
      <c r="B26" s="146" t="str">
        <f>VLOOKUP($B28,Startlist!$B:$H,6,FALSE)</f>
        <v>TEAM TEHASE AUTO</v>
      </c>
      <c r="C26" s="147"/>
      <c r="D26" s="148"/>
      <c r="E26" s="148"/>
      <c r="F26" s="147"/>
      <c r="G26" s="149"/>
      <c r="H26" s="159">
        <f>IF(ISERROR(SMALL(H28:H29,1)+SMALL(H28:H29,2)),"-",SMALL(H28:H29,1)+SMALL(H28:H29,2))</f>
        <v>0.07757638888888889</v>
      </c>
      <c r="I26" s="163">
        <f>A26</f>
        <v>4</v>
      </c>
      <c r="J26" s="164">
        <v>1</v>
      </c>
      <c r="K26" s="166">
        <f>H26</f>
        <v>0.07757638888888889</v>
      </c>
      <c r="L26" s="168"/>
    </row>
    <row r="27" spans="1:12" ht="12.75" customHeight="1">
      <c r="A27" s="142"/>
      <c r="B27" s="151"/>
      <c r="C27" s="152"/>
      <c r="D27" s="137"/>
      <c r="E27" s="137"/>
      <c r="F27" s="152"/>
      <c r="G27" s="139"/>
      <c r="H27" s="158"/>
      <c r="I27" s="163">
        <f>A26</f>
        <v>4</v>
      </c>
      <c r="J27" s="164">
        <v>2</v>
      </c>
      <c r="K27" s="167">
        <f>H26</f>
        <v>0.07757638888888889</v>
      </c>
      <c r="L27" s="168"/>
    </row>
    <row r="28" spans="1:12" ht="12.75" customHeight="1">
      <c r="A28" s="142"/>
      <c r="B28" s="151">
        <v>14</v>
      </c>
      <c r="C28" s="152" t="str">
        <f>VLOOKUP($B28,Startlist!$B:$H,2,FALSE)</f>
        <v>MV2</v>
      </c>
      <c r="D28" s="139" t="str">
        <f>VLOOKUP($B28,Startlist!$B:$H,3,FALSE)</f>
        <v>Raul Jeets</v>
      </c>
      <c r="E28" s="139" t="str">
        <f>VLOOKUP($B28,Startlist!$B:$H,4,FALSE)</f>
        <v>Andrus Toom</v>
      </c>
      <c r="F28" s="152" t="str">
        <f>VLOOKUP($B28,Startlist!$B:$H,5,FALSE)</f>
        <v>EST</v>
      </c>
      <c r="G28" s="139" t="str">
        <f>VLOOKUP($B28,Startlist!$B:$H,7,FALSE)</f>
        <v>Skoda Fabia R5 Evo</v>
      </c>
      <c r="H28" s="160">
        <f>IF(ISERROR(TIMEVALUE(SUBSTITUTE(TRIM(VLOOKUP(B28,Results!B:O,$K$1,FALSE)),".",":"))),"-",TIMEVALUE(SUBSTITUTE(TRIM(VLOOKUP(B28,Results!B:O,$K$1,FALSE)),".",":")))</f>
        <v>0.037495370370370366</v>
      </c>
      <c r="I28" s="163">
        <f>A26</f>
        <v>4</v>
      </c>
      <c r="J28" s="164">
        <v>3</v>
      </c>
      <c r="K28" s="167">
        <f>H26</f>
        <v>0.07757638888888889</v>
      </c>
      <c r="L28" s="168"/>
    </row>
    <row r="29" spans="1:12" ht="12.75" customHeight="1">
      <c r="A29" s="142"/>
      <c r="B29" s="151">
        <v>30</v>
      </c>
      <c r="C29" s="152" t="str">
        <f>VLOOKUP($B29,Startlist!$B:$H,2,FALSE)</f>
        <v>MV3</v>
      </c>
      <c r="D29" s="139" t="str">
        <f>VLOOKUP($B29,Startlist!$B:$H,3,FALSE)</f>
        <v>Gregor Jeets</v>
      </c>
      <c r="E29" s="139" t="str">
        <f>VLOOKUP($B29,Startlist!$B:$H,4,FALSE)</f>
        <v>Kauri Pannas</v>
      </c>
      <c r="F29" s="152" t="str">
        <f>VLOOKUP($B29,Startlist!$B:$H,5,FALSE)</f>
        <v>EST</v>
      </c>
      <c r="G29" s="139" t="str">
        <f>VLOOKUP($B29,Startlist!$B:$H,7,FALSE)</f>
        <v>Ford Fiesta</v>
      </c>
      <c r="H29" s="160">
        <f>IF(ISERROR(TIMEVALUE(SUBSTITUTE(TRIM(VLOOKUP(B29,Results!B:O,$K$1,FALSE)),".",":"))),"-",TIMEVALUE(SUBSTITUTE(TRIM(VLOOKUP(B29,Results!B:O,$K$1,FALSE)),".",":")))</f>
        <v>0.04008101851851852</v>
      </c>
      <c r="I29" s="163">
        <f>A26</f>
        <v>4</v>
      </c>
      <c r="J29" s="164">
        <v>4</v>
      </c>
      <c r="K29" s="167">
        <f>H26</f>
        <v>0.07757638888888889</v>
      </c>
      <c r="L29" s="168"/>
    </row>
    <row r="30" spans="1:12" ht="12.75" customHeight="1">
      <c r="A30" s="142"/>
      <c r="B30" s="151"/>
      <c r="C30" s="152"/>
      <c r="D30" s="137"/>
      <c r="E30" s="137"/>
      <c r="F30" s="152"/>
      <c r="G30" s="139"/>
      <c r="H30" s="158"/>
      <c r="I30" s="163">
        <f>A26</f>
        <v>4</v>
      </c>
      <c r="J30" s="164">
        <v>20</v>
      </c>
      <c r="K30" s="167">
        <f>H26</f>
        <v>0.07757638888888889</v>
      </c>
      <c r="L30" s="168"/>
    </row>
    <row r="31" spans="1:12" ht="12.75" customHeight="1">
      <c r="A31" s="140">
        <v>5</v>
      </c>
      <c r="B31" s="146" t="str">
        <f>VLOOKUP($B33,Startlist!$B:$H,6,FALSE)</f>
        <v>A1M MOTORSPORT</v>
      </c>
      <c r="C31" s="147"/>
      <c r="D31" s="148"/>
      <c r="E31" s="148"/>
      <c r="F31" s="147"/>
      <c r="G31" s="149"/>
      <c r="H31" s="159">
        <f>IF(ISERROR(SMALL(H33:H38,1)+SMALL(H33:H38,2)),"-",SMALL(H33:H38,1)+SMALL(H33:H38,2))</f>
        <v>0.07969328703703704</v>
      </c>
      <c r="I31" s="163">
        <f>A31</f>
        <v>5</v>
      </c>
      <c r="J31" s="164">
        <v>1</v>
      </c>
      <c r="K31" s="166">
        <f>H31</f>
        <v>0.07969328703703704</v>
      </c>
      <c r="L31" s="168"/>
    </row>
    <row r="32" spans="1:12" ht="12.75" customHeight="1">
      <c r="A32" s="142"/>
      <c r="B32" s="151"/>
      <c r="C32" s="152"/>
      <c r="D32" s="137"/>
      <c r="E32" s="137"/>
      <c r="F32" s="152"/>
      <c r="G32" s="139"/>
      <c r="H32" s="158"/>
      <c r="I32" s="163">
        <f>A31</f>
        <v>5</v>
      </c>
      <c r="J32" s="164">
        <v>2</v>
      </c>
      <c r="K32" s="167">
        <f>H31</f>
        <v>0.07969328703703704</v>
      </c>
      <c r="L32" s="168"/>
    </row>
    <row r="33" spans="1:12" ht="12.75" customHeight="1">
      <c r="A33" s="142"/>
      <c r="B33" s="151">
        <v>22</v>
      </c>
      <c r="C33" s="152" t="str">
        <f>VLOOKUP($B33,Startlist!$B:$H,2,FALSE)</f>
        <v>MV4</v>
      </c>
      <c r="D33" s="139" t="str">
        <f>VLOOKUP($B33,Startlist!$B:$H,3,FALSE)</f>
        <v>Ranno Bundsen</v>
      </c>
      <c r="E33" s="139" t="str">
        <f>VLOOKUP($B33,Startlist!$B:$H,4,FALSE)</f>
        <v>Robert Loshtshenikov</v>
      </c>
      <c r="F33" s="152" t="str">
        <f>VLOOKUP($B33,Startlist!$B:$H,5,FALSE)</f>
        <v>EST</v>
      </c>
      <c r="G33" s="139" t="str">
        <f>VLOOKUP($B33,Startlist!$B:$H,7,FALSE)</f>
        <v>Mitsubishi Lancer Evo 7</v>
      </c>
      <c r="H33" s="160">
        <f>IF(ISERROR(TIMEVALUE(SUBSTITUTE(TRIM(VLOOKUP(B33,Results!B:O,$K$1,FALSE)),".",":"))),"-",TIMEVALUE(SUBSTITUTE(TRIM(VLOOKUP(B33,Results!B:O,$K$1,FALSE)),".",":")))</f>
        <v>0.038975694444444445</v>
      </c>
      <c r="I33" s="163">
        <f>A31</f>
        <v>5</v>
      </c>
      <c r="J33" s="164">
        <v>3</v>
      </c>
      <c r="K33" s="167">
        <f>H31</f>
        <v>0.07969328703703704</v>
      </c>
      <c r="L33" s="168"/>
    </row>
    <row r="34" spans="1:12" ht="12.75" customHeight="1">
      <c r="A34" s="142"/>
      <c r="B34" s="151">
        <v>24</v>
      </c>
      <c r="C34" s="152" t="str">
        <f>VLOOKUP($B34,Startlist!$B:$H,2,FALSE)</f>
        <v>MV4</v>
      </c>
      <c r="D34" s="139" t="str">
        <f>VLOOKUP($B34,Startlist!$B:$H,3,FALSE)</f>
        <v>Aiko Aigro</v>
      </c>
      <c r="E34" s="139" t="str">
        <f>VLOOKUP($B34,Startlist!$B:$H,4,FALSE)</f>
        <v>Kermo Kärtmann</v>
      </c>
      <c r="F34" s="152" t="str">
        <f>VLOOKUP($B34,Startlist!$B:$H,5,FALSE)</f>
        <v>EST</v>
      </c>
      <c r="G34" s="139" t="str">
        <f>VLOOKUP($B34,Startlist!$B:$H,7,FALSE)</f>
        <v>Mitsubishi Lancer Evo 8</v>
      </c>
      <c r="H34" s="160" t="str">
        <f>IF(ISERROR(TIMEVALUE(SUBSTITUTE(TRIM(VLOOKUP(B34,Results!B:O,$K$1,FALSE)),".",":"))),"-",TIMEVALUE(SUBSTITUTE(TRIM(VLOOKUP(B34,Results!B:O,$K$1,FALSE)),".",":")))</f>
        <v>-</v>
      </c>
      <c r="I34" s="163">
        <f>A31</f>
        <v>5</v>
      </c>
      <c r="J34" s="164">
        <v>4</v>
      </c>
      <c r="K34" s="167">
        <f>H31</f>
        <v>0.07969328703703704</v>
      </c>
      <c r="L34" s="168"/>
    </row>
    <row r="35" spans="1:12" ht="12.75" customHeight="1">
      <c r="A35" s="142"/>
      <c r="B35" s="151">
        <v>75</v>
      </c>
      <c r="C35" s="152" t="str">
        <f>VLOOKUP($B35,Startlist!$B:$H,2,FALSE)</f>
        <v>MV6</v>
      </c>
      <c r="D35" s="139" t="str">
        <f>VLOOKUP($B35,Startlist!$B:$H,3,FALSE)</f>
        <v>Erko Sibul</v>
      </c>
      <c r="E35" s="139" t="str">
        <f>VLOOKUP($B35,Startlist!$B:$H,4,FALSE)</f>
        <v>Kevin Keerov</v>
      </c>
      <c r="F35" s="152" t="str">
        <f>VLOOKUP($B35,Startlist!$B:$H,5,FALSE)</f>
        <v>EST</v>
      </c>
      <c r="G35" s="139" t="str">
        <f>VLOOKUP($B35,Startlist!$B:$H,7,FALSE)</f>
        <v>Lada VFTS</v>
      </c>
      <c r="H35" s="160">
        <f>IF(ISERROR(TIMEVALUE(SUBSTITUTE(TRIM(VLOOKUP(B35,Results!B:O,$K$1,FALSE)),".",":"))),"-",TIMEVALUE(SUBSTITUTE(TRIM(VLOOKUP(B35,Results!B:O,$K$1,FALSE)),".",":")))</f>
        <v>0.04544444444444445</v>
      </c>
      <c r="I35" s="163">
        <f>A31</f>
        <v>5</v>
      </c>
      <c r="J35" s="164">
        <v>5</v>
      </c>
      <c r="K35" s="167">
        <f>H31</f>
        <v>0.07969328703703704</v>
      </c>
      <c r="L35" s="168"/>
    </row>
    <row r="36" spans="1:12" ht="12.75" customHeight="1">
      <c r="A36" s="142"/>
      <c r="B36" s="151">
        <v>82</v>
      </c>
      <c r="C36" s="152" t="str">
        <f>VLOOKUP($B36,Startlist!$B:$H,2,FALSE)</f>
        <v>MV5</v>
      </c>
      <c r="D36" s="139" t="str">
        <f>VLOOKUP($B36,Startlist!$B:$H,3,FALSE)</f>
        <v>Einar Visnapuu</v>
      </c>
      <c r="E36" s="139" t="str">
        <f>VLOOKUP($B36,Startlist!$B:$H,4,FALSE)</f>
        <v>Arro Vahtra</v>
      </c>
      <c r="F36" s="152" t="str">
        <f>VLOOKUP($B36,Startlist!$B:$H,5,FALSE)</f>
        <v>EST</v>
      </c>
      <c r="G36" s="139" t="str">
        <f>VLOOKUP($B36,Startlist!$B:$H,7,FALSE)</f>
        <v>Lada VFTS</v>
      </c>
      <c r="H36" s="160" t="str">
        <f>IF(ISERROR(TIMEVALUE(SUBSTITUTE(TRIM(VLOOKUP(B36,Results!B:O,$K$1,FALSE)),".",":"))),"-",TIMEVALUE(SUBSTITUTE(TRIM(VLOOKUP(B36,Results!B:O,$K$1,FALSE)),".",":")))</f>
        <v>-</v>
      </c>
      <c r="I36" s="163">
        <f>A31</f>
        <v>5</v>
      </c>
      <c r="J36" s="164">
        <v>6</v>
      </c>
      <c r="K36" s="167">
        <f>H31</f>
        <v>0.07969328703703704</v>
      </c>
      <c r="L36" s="168"/>
    </row>
    <row r="37" spans="1:12" ht="12.75" customHeight="1">
      <c r="A37" s="142"/>
      <c r="B37" s="151">
        <v>93</v>
      </c>
      <c r="C37" s="152" t="str">
        <f>VLOOKUP($B37,Startlist!$B:$H,2,FALSE)</f>
        <v>MV8</v>
      </c>
      <c r="D37" s="139" t="str">
        <f>VLOOKUP($B37,Startlist!$B:$H,3,FALSE)</f>
        <v>Illimar Hirsnik</v>
      </c>
      <c r="E37" s="139" t="str">
        <f>VLOOKUP($B37,Startlist!$B:$H,4,FALSE)</f>
        <v>Allan Birjukov</v>
      </c>
      <c r="F37" s="152" t="str">
        <f>VLOOKUP($B37,Startlist!$B:$H,5,FALSE)</f>
        <v>EST</v>
      </c>
      <c r="G37" s="139" t="str">
        <f>VLOOKUP($B37,Startlist!$B:$H,7,FALSE)</f>
        <v>GAZ 51</v>
      </c>
      <c r="H37" s="160">
        <f>IF(ISERROR(TIMEVALUE(SUBSTITUTE(TRIM(VLOOKUP(B37,Results!B:O,$K$1,FALSE)),".",":"))),"-",TIMEVALUE(SUBSTITUTE(TRIM(VLOOKUP(B37,Results!B:O,$K$1,FALSE)),".",":")))</f>
        <v>0.048753472222222226</v>
      </c>
      <c r="I37" s="163">
        <f>A31</f>
        <v>5</v>
      </c>
      <c r="J37" s="164">
        <v>7</v>
      </c>
      <c r="K37" s="167">
        <f>H31</f>
        <v>0.07969328703703704</v>
      </c>
      <c r="L37" s="168"/>
    </row>
    <row r="38" spans="1:12" ht="12.75" customHeight="1">
      <c r="A38" s="142"/>
      <c r="B38" s="151">
        <v>100</v>
      </c>
      <c r="C38" s="152" t="str">
        <f>VLOOKUP($B38,Startlist!$B:$H,2,FALSE)</f>
        <v>MV4</v>
      </c>
      <c r="D38" s="139" t="str">
        <f>VLOOKUP($B38,Startlist!$B:$H,3,FALSE)</f>
        <v>Kristo Subi</v>
      </c>
      <c r="E38" s="139" t="str">
        <f>VLOOKUP($B38,Startlist!$B:$H,4,FALSE)</f>
        <v>Raido Subi</v>
      </c>
      <c r="F38" s="152" t="str">
        <f>VLOOKUP($B38,Startlist!$B:$H,5,FALSE)</f>
        <v>EST</v>
      </c>
      <c r="G38" s="139" t="str">
        <f>VLOOKUP($B38,Startlist!$B:$H,7,FALSE)</f>
        <v>Mitsubishi Lancer Evo 9</v>
      </c>
      <c r="H38" s="160">
        <f>IF(ISERROR(TIMEVALUE(SUBSTITUTE(TRIM(VLOOKUP(B38,Results!B:O,$K$1,FALSE)),".",":"))),"-",TIMEVALUE(SUBSTITUTE(TRIM(VLOOKUP(B38,Results!B:O,$K$1,FALSE)),".",":")))</f>
        <v>0.04071759259259259</v>
      </c>
      <c r="I38" s="163">
        <f>A31</f>
        <v>5</v>
      </c>
      <c r="J38" s="164">
        <v>8</v>
      </c>
      <c r="K38" s="167">
        <f>H31</f>
        <v>0.07969328703703704</v>
      </c>
      <c r="L38" s="168"/>
    </row>
    <row r="39" spans="1:12" ht="12.75" customHeight="1">
      <c r="A39" s="142"/>
      <c r="B39" s="151"/>
      <c r="C39" s="152"/>
      <c r="D39" s="137"/>
      <c r="E39" s="137"/>
      <c r="F39" s="152"/>
      <c r="G39" s="139"/>
      <c r="H39" s="158"/>
      <c r="I39" s="163">
        <f>A31</f>
        <v>5</v>
      </c>
      <c r="J39" s="164">
        <v>20</v>
      </c>
      <c r="K39" s="167">
        <f>H31</f>
        <v>0.07969328703703704</v>
      </c>
      <c r="L39" s="168"/>
    </row>
    <row r="40" spans="1:12" ht="12.75" customHeight="1">
      <c r="A40" s="140">
        <v>6</v>
      </c>
      <c r="B40" s="146" t="str">
        <f>VLOOKUP($B42,Startlist!$B:$H,6,FALSE)</f>
        <v>MS RACING</v>
      </c>
      <c r="C40" s="147"/>
      <c r="D40" s="148"/>
      <c r="E40" s="148"/>
      <c r="F40" s="147"/>
      <c r="G40" s="149"/>
      <c r="H40" s="159">
        <f>IF(ISERROR(SMALL(H42:H49,1)+SMALL(H42:H49,2)),"-",SMALL(H42:H49,1)+SMALL(H42:H49,2))</f>
        <v>0.08377546296296295</v>
      </c>
      <c r="I40" s="163">
        <f>A40</f>
        <v>6</v>
      </c>
      <c r="J40" s="164">
        <v>1</v>
      </c>
      <c r="K40" s="166">
        <f>H40</f>
        <v>0.08377546296296295</v>
      </c>
      <c r="L40" s="168"/>
    </row>
    <row r="41" spans="1:12" ht="12.75" customHeight="1">
      <c r="A41" s="142"/>
      <c r="B41" s="151"/>
      <c r="C41" s="152"/>
      <c r="D41" s="137"/>
      <c r="E41" s="137"/>
      <c r="F41" s="152"/>
      <c r="G41" s="139"/>
      <c r="H41" s="158"/>
      <c r="I41" s="163">
        <f>A40</f>
        <v>6</v>
      </c>
      <c r="J41" s="164">
        <v>2</v>
      </c>
      <c r="K41" s="167">
        <f>H40</f>
        <v>0.08377546296296295</v>
      </c>
      <c r="L41" s="168"/>
    </row>
    <row r="42" spans="1:12" ht="12.75" customHeight="1">
      <c r="A42" s="142"/>
      <c r="B42" s="151">
        <v>36</v>
      </c>
      <c r="C42" s="152" t="str">
        <f>VLOOKUP($B42,Startlist!$B:$H,2,FALSE)</f>
        <v>MV7</v>
      </c>
      <c r="D42" s="139" t="str">
        <f>VLOOKUP($B42,Startlist!$B:$H,3,FALSE)</f>
        <v>Einar Laipaik</v>
      </c>
      <c r="E42" s="139" t="str">
        <f>VLOOKUP($B42,Startlist!$B:$H,4,FALSE)</f>
        <v>Priit Piir</v>
      </c>
      <c r="F42" s="152" t="str">
        <f>VLOOKUP($B42,Startlist!$B:$H,5,FALSE)</f>
        <v>EST</v>
      </c>
      <c r="G42" s="139" t="str">
        <f>VLOOKUP($B42,Startlist!$B:$H,7,FALSE)</f>
        <v>BMW M3</v>
      </c>
      <c r="H42" s="160" t="str">
        <f>IF(ISERROR(TIMEVALUE(SUBSTITUTE(TRIM(VLOOKUP(B42,Results!B:O,$K$1,FALSE)),".",":"))),"-",TIMEVALUE(SUBSTITUTE(TRIM(VLOOKUP(B42,Results!B:O,$K$1,FALSE)),".",":")))</f>
        <v>-</v>
      </c>
      <c r="I42" s="163">
        <f>A40</f>
        <v>6</v>
      </c>
      <c r="J42" s="164">
        <v>3</v>
      </c>
      <c r="K42" s="167">
        <f>H40</f>
        <v>0.08377546296296295</v>
      </c>
      <c r="L42" s="168"/>
    </row>
    <row r="43" spans="1:12" ht="12.75" customHeight="1">
      <c r="A43" s="142"/>
      <c r="B43" s="151">
        <v>38</v>
      </c>
      <c r="C43" s="152" t="str">
        <f>VLOOKUP($B43,Startlist!$B:$H,2,FALSE)</f>
        <v>MV7</v>
      </c>
      <c r="D43" s="139" t="str">
        <f>VLOOKUP($B43,Startlist!$B:$H,3,FALSE)</f>
        <v>Toomas Vask</v>
      </c>
      <c r="E43" s="139" t="str">
        <f>VLOOKUP($B43,Startlist!$B:$H,4,FALSE)</f>
        <v>Taaniel Tigas</v>
      </c>
      <c r="F43" s="152" t="str">
        <f>VLOOKUP($B43,Startlist!$B:$H,5,FALSE)</f>
        <v>EST</v>
      </c>
      <c r="G43" s="139" t="str">
        <f>VLOOKUP($B43,Startlist!$B:$H,7,FALSE)</f>
        <v>BMW M3</v>
      </c>
      <c r="H43" s="160">
        <f>IF(ISERROR(TIMEVALUE(SUBSTITUTE(TRIM(VLOOKUP(B43,Results!B:O,$K$1,FALSE)),".",":"))),"-",TIMEVALUE(SUBSTITUTE(TRIM(VLOOKUP(B43,Results!B:O,$K$1,FALSE)),".",":")))</f>
        <v>0.04133680555555556</v>
      </c>
      <c r="I43" s="163">
        <f>A40</f>
        <v>6</v>
      </c>
      <c r="J43" s="164">
        <v>4</v>
      </c>
      <c r="K43" s="167">
        <f>H40</f>
        <v>0.08377546296296295</v>
      </c>
      <c r="L43" s="168"/>
    </row>
    <row r="44" spans="1:12" ht="12.75" customHeight="1">
      <c r="A44" s="142"/>
      <c r="B44" s="151">
        <v>45</v>
      </c>
      <c r="C44" s="152" t="str">
        <f>VLOOKUP($B44,Startlist!$B:$H,2,FALSE)</f>
        <v>MV6</v>
      </c>
      <c r="D44" s="139" t="str">
        <f>VLOOKUP($B44,Startlist!$B:$H,3,FALSE)</f>
        <v>Harri Rodendau</v>
      </c>
      <c r="E44" s="139" t="str">
        <f>VLOOKUP($B44,Startlist!$B:$H,4,FALSE)</f>
        <v>Alari Kupri</v>
      </c>
      <c r="F44" s="152" t="str">
        <f>VLOOKUP($B44,Startlist!$B:$H,5,FALSE)</f>
        <v>EST</v>
      </c>
      <c r="G44" s="139" t="str">
        <f>VLOOKUP($B44,Startlist!$B:$H,7,FALSE)</f>
        <v>Ford Escort MK2</v>
      </c>
      <c r="H44" s="160" t="str">
        <f>IF(ISERROR(TIMEVALUE(SUBSTITUTE(TRIM(VLOOKUP(B44,Results!B:O,$K$1,FALSE)),".",":"))),"-",TIMEVALUE(SUBSTITUTE(TRIM(VLOOKUP(B44,Results!B:O,$K$1,FALSE)),".",":")))</f>
        <v>-</v>
      </c>
      <c r="I44" s="163">
        <f>A40</f>
        <v>6</v>
      </c>
      <c r="J44" s="164">
        <v>5</v>
      </c>
      <c r="K44" s="167">
        <f>H40</f>
        <v>0.08377546296296295</v>
      </c>
      <c r="L44" s="168"/>
    </row>
    <row r="45" spans="1:12" ht="12.75" customHeight="1">
      <c r="A45" s="142"/>
      <c r="B45" s="151">
        <v>50</v>
      </c>
      <c r="C45" s="152" t="str">
        <f>VLOOKUP($B45,Startlist!$B:$H,2,FALSE)</f>
        <v>MV6</v>
      </c>
      <c r="D45" s="139" t="str">
        <f>VLOOKUP($B45,Startlist!$B:$H,3,FALSE)</f>
        <v>David Sultanjants</v>
      </c>
      <c r="E45" s="139" t="str">
        <f>VLOOKUP($B45,Startlist!$B:$H,4,FALSE)</f>
        <v>Siim Oja</v>
      </c>
      <c r="F45" s="152" t="str">
        <f>VLOOKUP($B45,Startlist!$B:$H,5,FALSE)</f>
        <v>EST</v>
      </c>
      <c r="G45" s="139" t="str">
        <f>VLOOKUP($B45,Startlist!$B:$H,7,FALSE)</f>
        <v>Citroen DS3</v>
      </c>
      <c r="H45" s="160">
        <f>IF(ISERROR(TIMEVALUE(SUBSTITUTE(TRIM(VLOOKUP(B45,Results!B:O,$K$1,FALSE)),".",":"))),"-",TIMEVALUE(SUBSTITUTE(TRIM(VLOOKUP(B45,Results!B:O,$K$1,FALSE)),".",":")))</f>
        <v>0.042438657407407404</v>
      </c>
      <c r="I45" s="163">
        <f>A40</f>
        <v>6</v>
      </c>
      <c r="J45" s="164">
        <v>6</v>
      </c>
      <c r="K45" s="167">
        <f>H40</f>
        <v>0.08377546296296295</v>
      </c>
      <c r="L45" s="168"/>
    </row>
    <row r="46" spans="1:12" ht="12.75" customHeight="1">
      <c r="A46" s="142"/>
      <c r="B46" s="151">
        <v>53</v>
      </c>
      <c r="C46" s="152" t="str">
        <f>VLOOKUP($B46,Startlist!$B:$H,2,FALSE)</f>
        <v>MV4</v>
      </c>
      <c r="D46" s="139" t="str">
        <f>VLOOKUP($B46,Startlist!$B:$H,3,FALSE)</f>
        <v>Vallo Nuuter</v>
      </c>
      <c r="E46" s="139" t="str">
        <f>VLOOKUP($B46,Startlist!$B:$H,4,FALSE)</f>
        <v>Eero Kikerpill</v>
      </c>
      <c r="F46" s="152" t="str">
        <f>VLOOKUP($B46,Startlist!$B:$H,5,FALSE)</f>
        <v>EST</v>
      </c>
      <c r="G46" s="139" t="str">
        <f>VLOOKUP($B46,Startlist!$B:$H,7,FALSE)</f>
        <v>Subaru Impreza</v>
      </c>
      <c r="H46" s="160" t="str">
        <f>IF(ISERROR(TIMEVALUE(SUBSTITUTE(TRIM(VLOOKUP(B46,Results!B:O,$K$1,FALSE)),".",":"))),"-",TIMEVALUE(SUBSTITUTE(TRIM(VLOOKUP(B46,Results!B:O,$K$1,FALSE)),".",":")))</f>
        <v>-</v>
      </c>
      <c r="I46" s="163">
        <f>A40</f>
        <v>6</v>
      </c>
      <c r="J46" s="164">
        <v>7</v>
      </c>
      <c r="K46" s="167">
        <f>H40</f>
        <v>0.08377546296296295</v>
      </c>
      <c r="L46" s="168"/>
    </row>
    <row r="47" spans="1:12" ht="12.75" customHeight="1">
      <c r="A47" s="142"/>
      <c r="B47" s="151">
        <v>55</v>
      </c>
      <c r="C47" s="152" t="str">
        <f>VLOOKUP($B47,Startlist!$B:$H,2,FALSE)</f>
        <v>MV4</v>
      </c>
      <c r="D47" s="139" t="str">
        <f>VLOOKUP($B47,Startlist!$B:$H,3,FALSE)</f>
        <v>Janek Vallask</v>
      </c>
      <c r="E47" s="139" t="str">
        <f>VLOOKUP($B47,Startlist!$B:$H,4,FALSE)</f>
        <v>Jaanus Hōbemägi</v>
      </c>
      <c r="F47" s="152" t="str">
        <f>VLOOKUP($B47,Startlist!$B:$H,5,FALSE)</f>
        <v>EST</v>
      </c>
      <c r="G47" s="139" t="str">
        <f>VLOOKUP($B47,Startlist!$B:$H,7,FALSE)</f>
        <v>Subaru Impreza</v>
      </c>
      <c r="H47" s="160">
        <f>IF(ISERROR(TIMEVALUE(SUBSTITUTE(TRIM(VLOOKUP(B47,Results!B:O,$K$1,FALSE)),".",":"))),"-",TIMEVALUE(SUBSTITUTE(TRIM(VLOOKUP(B47,Results!B:O,$K$1,FALSE)),".",":")))</f>
        <v>0.04369212962962963</v>
      </c>
      <c r="I47" s="163">
        <f>A40</f>
        <v>6</v>
      </c>
      <c r="J47" s="164">
        <v>8</v>
      </c>
      <c r="K47" s="167">
        <f>H40</f>
        <v>0.08377546296296295</v>
      </c>
      <c r="L47" s="168"/>
    </row>
    <row r="48" spans="1:12" ht="12.75" customHeight="1">
      <c r="A48" s="142"/>
      <c r="B48" s="151">
        <v>72</v>
      </c>
      <c r="C48" s="152" t="str">
        <f>VLOOKUP($B48,Startlist!$B:$H,2,FALSE)</f>
        <v>MV6</v>
      </c>
      <c r="D48" s="139" t="str">
        <f>VLOOKUP($B48,Startlist!$B:$H,3,FALSE)</f>
        <v>Tauri Vask</v>
      </c>
      <c r="E48" s="139" t="str">
        <f>VLOOKUP($B48,Startlist!$B:$H,4,FALSE)</f>
        <v>Tanel Vask</v>
      </c>
      <c r="F48" s="152" t="str">
        <f>VLOOKUP($B48,Startlist!$B:$H,5,FALSE)</f>
        <v>EST</v>
      </c>
      <c r="G48" s="139" t="str">
        <f>VLOOKUP($B48,Startlist!$B:$H,7,FALSE)</f>
        <v>VW Golf</v>
      </c>
      <c r="H48" s="160" t="str">
        <f>IF(ISERROR(TIMEVALUE(SUBSTITUTE(TRIM(VLOOKUP(B48,Results!B:O,$K$1,FALSE)),".",":"))),"-",TIMEVALUE(SUBSTITUTE(TRIM(VLOOKUP(B48,Results!B:O,$K$1,FALSE)),".",":")))</f>
        <v>-</v>
      </c>
      <c r="I48" s="163">
        <f>A40</f>
        <v>6</v>
      </c>
      <c r="J48" s="164">
        <v>9</v>
      </c>
      <c r="K48" s="167">
        <f>H40</f>
        <v>0.08377546296296295</v>
      </c>
      <c r="L48" s="168"/>
    </row>
    <row r="49" spans="1:12" ht="12.75" customHeight="1">
      <c r="A49" s="142"/>
      <c r="B49" s="151">
        <v>79</v>
      </c>
      <c r="C49" s="152" t="str">
        <f>VLOOKUP($B49,Startlist!$B:$H,2,FALSE)</f>
        <v>MV6</v>
      </c>
      <c r="D49" s="139" t="str">
        <f>VLOOKUP($B49,Startlist!$B:$H,3,FALSE)</f>
        <v>Erkki Jürgenson</v>
      </c>
      <c r="E49" s="139" t="str">
        <f>VLOOKUP($B49,Startlist!$B:$H,4,FALSE)</f>
        <v>Ain Maat</v>
      </c>
      <c r="F49" s="152" t="str">
        <f>VLOOKUP($B49,Startlist!$B:$H,5,FALSE)</f>
        <v>EST</v>
      </c>
      <c r="G49" s="139" t="str">
        <f>VLOOKUP($B49,Startlist!$B:$H,7,FALSE)</f>
        <v>BMW 318IS</v>
      </c>
      <c r="H49" s="160">
        <f>IF(ISERROR(TIMEVALUE(SUBSTITUTE(TRIM(VLOOKUP(B49,Results!B:O,$K$1,FALSE)),".",":"))),"-",TIMEVALUE(SUBSTITUTE(TRIM(VLOOKUP(B49,Results!B:O,$K$1,FALSE)),".",":")))</f>
        <v>0.05184490740740741</v>
      </c>
      <c r="I49" s="163">
        <f>A40</f>
        <v>6</v>
      </c>
      <c r="J49" s="164">
        <v>10</v>
      </c>
      <c r="K49" s="167">
        <f>H40</f>
        <v>0.08377546296296295</v>
      </c>
      <c r="L49" s="168"/>
    </row>
    <row r="50" spans="1:12" ht="12.75" customHeight="1">
      <c r="A50" s="142"/>
      <c r="B50" s="151"/>
      <c r="C50" s="152"/>
      <c r="D50" s="137"/>
      <c r="E50" s="137"/>
      <c r="F50" s="152"/>
      <c r="G50" s="139"/>
      <c r="H50" s="158"/>
      <c r="I50" s="163">
        <f>A40</f>
        <v>6</v>
      </c>
      <c r="J50" s="164">
        <v>20</v>
      </c>
      <c r="K50" s="167">
        <f>H40</f>
        <v>0.08377546296296295</v>
      </c>
      <c r="L50" s="168"/>
    </row>
    <row r="51" spans="1:12" ht="12.75" customHeight="1">
      <c r="A51" s="140">
        <v>7</v>
      </c>
      <c r="B51" s="146" t="str">
        <f>VLOOKUP($B53,Startlist!$B:$H,6,FALSE)</f>
        <v>TIKKRI MOTORSPORT</v>
      </c>
      <c r="C51" s="147"/>
      <c r="D51" s="148"/>
      <c r="E51" s="148"/>
      <c r="F51" s="147"/>
      <c r="G51" s="149"/>
      <c r="H51" s="159">
        <f>IF(ISERROR(SMALL(H53:H55,1)+SMALL(H53:H55,2)),"-",SMALL(H53:H55,1)+SMALL(H53:H55,2))</f>
        <v>0.08396643518518519</v>
      </c>
      <c r="I51" s="163">
        <f>A51</f>
        <v>7</v>
      </c>
      <c r="J51" s="164">
        <v>1</v>
      </c>
      <c r="K51" s="166">
        <f>H51</f>
        <v>0.08396643518518519</v>
      </c>
      <c r="L51" s="168"/>
    </row>
    <row r="52" spans="1:12" ht="12.75" customHeight="1">
      <c r="A52" s="142"/>
      <c r="B52" s="151"/>
      <c r="C52" s="152"/>
      <c r="D52" s="137"/>
      <c r="E52" s="137"/>
      <c r="F52" s="152"/>
      <c r="G52" s="139"/>
      <c r="H52" s="158"/>
      <c r="I52" s="163">
        <f>A51</f>
        <v>7</v>
      </c>
      <c r="J52" s="164">
        <v>2</v>
      </c>
      <c r="K52" s="167">
        <f>H51</f>
        <v>0.08396643518518519</v>
      </c>
      <c r="L52" s="168"/>
    </row>
    <row r="53" spans="1:12" ht="12.75" customHeight="1">
      <c r="A53" s="142"/>
      <c r="B53" s="151">
        <v>49</v>
      </c>
      <c r="C53" s="152" t="str">
        <f>VLOOKUP($B53,Startlist!$B:$H,2,FALSE)</f>
        <v>MV4</v>
      </c>
      <c r="D53" s="139" t="str">
        <f>VLOOKUP($B53,Startlist!$B:$H,3,FALSE)</f>
        <v>Mart Tikkerbär</v>
      </c>
      <c r="E53" s="139" t="str">
        <f>VLOOKUP($B53,Startlist!$B:$H,4,FALSE)</f>
        <v>Genri Pähnapuu</v>
      </c>
      <c r="F53" s="152" t="str">
        <f>VLOOKUP($B53,Startlist!$B:$H,5,FALSE)</f>
        <v>EST</v>
      </c>
      <c r="G53" s="139" t="str">
        <f>VLOOKUP($B53,Startlist!$B:$H,7,FALSE)</f>
        <v>Mitsubishi Lancer Evo 9</v>
      </c>
      <c r="H53" s="160">
        <f>IF(ISERROR(TIMEVALUE(SUBSTITUTE(TRIM(VLOOKUP(B53,Results!B:O,$K$1,FALSE)),".",":"))),"-",TIMEVALUE(SUBSTITUTE(TRIM(VLOOKUP(B53,Results!B:O,$K$1,FALSE)),".",":")))</f>
        <v>0.04091087962962963</v>
      </c>
      <c r="I53" s="163">
        <f>A51</f>
        <v>7</v>
      </c>
      <c r="J53" s="164">
        <v>3</v>
      </c>
      <c r="K53" s="167">
        <f>H51</f>
        <v>0.08396643518518519</v>
      </c>
      <c r="L53" s="168"/>
    </row>
    <row r="54" spans="1:12" ht="12.75" customHeight="1">
      <c r="A54" s="142"/>
      <c r="B54" s="151">
        <v>59</v>
      </c>
      <c r="C54" s="152" t="str">
        <f>VLOOKUP($B54,Startlist!$B:$H,2,FALSE)</f>
        <v>MV6</v>
      </c>
      <c r="D54" s="139" t="str">
        <f>VLOOKUP($B54,Startlist!$B:$H,3,FALSE)</f>
        <v>Keiro Orgus</v>
      </c>
      <c r="E54" s="139" t="str">
        <f>VLOOKUP($B54,Startlist!$B:$H,4,FALSE)</f>
        <v>Madis Moor</v>
      </c>
      <c r="F54" s="152" t="str">
        <f>VLOOKUP($B54,Startlist!$B:$H,5,FALSE)</f>
        <v>EST</v>
      </c>
      <c r="G54" s="139" t="str">
        <f>VLOOKUP($B54,Startlist!$B:$H,7,FALSE)</f>
        <v>Honda Civic Type-R</v>
      </c>
      <c r="H54" s="160">
        <f>IF(ISERROR(TIMEVALUE(SUBSTITUTE(TRIM(VLOOKUP(B54,Results!B:O,$K$1,FALSE)),".",":"))),"-",TIMEVALUE(SUBSTITUTE(TRIM(VLOOKUP(B54,Results!B:O,$K$1,FALSE)),".",":")))</f>
        <v>0.04305555555555556</v>
      </c>
      <c r="I54" s="163">
        <f>A51</f>
        <v>7</v>
      </c>
      <c r="J54" s="164">
        <v>5</v>
      </c>
      <c r="K54" s="167">
        <f>H51</f>
        <v>0.08396643518518519</v>
      </c>
      <c r="L54" s="168"/>
    </row>
    <row r="55" spans="1:12" ht="12.75" customHeight="1">
      <c r="A55" s="142"/>
      <c r="B55" s="151">
        <v>67</v>
      </c>
      <c r="C55" s="152" t="str">
        <f>VLOOKUP($B55,Startlist!$B:$H,2,FALSE)</f>
        <v>MV6</v>
      </c>
      <c r="D55" s="139" t="str">
        <f>VLOOKUP($B55,Startlist!$B:$H,3,FALSE)</f>
        <v>Joonas Palmisto</v>
      </c>
      <c r="E55" s="139" t="str">
        <f>VLOOKUP($B55,Startlist!$B:$H,4,FALSE)</f>
        <v>Marko Randma</v>
      </c>
      <c r="F55" s="152" t="str">
        <f>VLOOKUP($B55,Startlist!$B:$H,5,FALSE)</f>
        <v>EST</v>
      </c>
      <c r="G55" s="139" t="str">
        <f>VLOOKUP($B55,Startlist!$B:$H,7,FALSE)</f>
        <v>VW Golf 2</v>
      </c>
      <c r="H55" s="160" t="str">
        <f>IF(ISERROR(TIMEVALUE(SUBSTITUTE(TRIM(VLOOKUP(B55,Results!B:O,$K$1,FALSE)),".",":"))),"-",TIMEVALUE(SUBSTITUTE(TRIM(VLOOKUP(B55,Results!B:O,$K$1,FALSE)),".",":")))</f>
        <v>-</v>
      </c>
      <c r="I55" s="163">
        <f>A51</f>
        <v>7</v>
      </c>
      <c r="J55" s="164">
        <v>6</v>
      </c>
      <c r="K55" s="167">
        <f>H51</f>
        <v>0.08396643518518519</v>
      </c>
      <c r="L55" s="168"/>
    </row>
    <row r="56" spans="1:12" ht="12.75" customHeight="1">
      <c r="A56" s="142"/>
      <c r="B56" s="151"/>
      <c r="C56" s="152"/>
      <c r="D56" s="137"/>
      <c r="E56" s="137"/>
      <c r="F56" s="152"/>
      <c r="G56" s="139"/>
      <c r="H56" s="158"/>
      <c r="I56" s="163">
        <f>A51</f>
        <v>7</v>
      </c>
      <c r="J56" s="164">
        <v>20</v>
      </c>
      <c r="K56" s="167">
        <f>H51</f>
        <v>0.08396643518518519</v>
      </c>
      <c r="L56" s="168"/>
    </row>
    <row r="57" spans="1:12" ht="12.75" customHeight="1">
      <c r="A57" s="140">
        <v>8</v>
      </c>
      <c r="B57" s="146" t="str">
        <f>VLOOKUP($B59,Startlist!$B:$H,6,FALSE)</f>
        <v>BTR RACING</v>
      </c>
      <c r="C57" s="147"/>
      <c r="D57" s="148"/>
      <c r="E57" s="148"/>
      <c r="F57" s="147"/>
      <c r="G57" s="149"/>
      <c r="H57" s="159">
        <f>IF(ISERROR(SMALL(H59:H63,1)+SMALL(H59:H63,2)),"-",SMALL(H59:H63,1)+SMALL(H59:H63,2))</f>
        <v>0.08472685185185184</v>
      </c>
      <c r="I57" s="163">
        <f>A57</f>
        <v>8</v>
      </c>
      <c r="J57" s="164">
        <v>1</v>
      </c>
      <c r="K57" s="166">
        <f>H57</f>
        <v>0.08472685185185184</v>
      </c>
      <c r="L57" s="168"/>
    </row>
    <row r="58" spans="1:12" ht="12.75" customHeight="1">
      <c r="A58" s="142"/>
      <c r="B58" s="151"/>
      <c r="C58" s="152"/>
      <c r="D58" s="137"/>
      <c r="E58" s="137"/>
      <c r="F58" s="152"/>
      <c r="G58" s="139"/>
      <c r="H58" s="158"/>
      <c r="I58" s="163">
        <f>A57</f>
        <v>8</v>
      </c>
      <c r="J58" s="164">
        <v>2</v>
      </c>
      <c r="K58" s="167">
        <f>H57</f>
        <v>0.08472685185185184</v>
      </c>
      <c r="L58" s="168"/>
    </row>
    <row r="59" spans="1:12" ht="12.75" customHeight="1">
      <c r="A59" s="142"/>
      <c r="B59" s="151">
        <v>43</v>
      </c>
      <c r="C59" s="152" t="str">
        <f>VLOOKUP($B59,Startlist!$B:$H,2,FALSE)</f>
        <v>MV7</v>
      </c>
      <c r="D59" s="139" t="str">
        <f>VLOOKUP($B59,Startlist!$B:$H,3,FALSE)</f>
        <v>Ott Mesikäpp</v>
      </c>
      <c r="E59" s="139" t="str">
        <f>VLOOKUP($B59,Startlist!$B:$H,4,FALSE)</f>
        <v>Raiko Lille</v>
      </c>
      <c r="F59" s="152" t="str">
        <f>VLOOKUP($B59,Startlist!$B:$H,5,FALSE)</f>
        <v>EST</v>
      </c>
      <c r="G59" s="139" t="str">
        <f>VLOOKUP($B59,Startlist!$B:$H,7,FALSE)</f>
        <v>BMW M3</v>
      </c>
      <c r="H59" s="160">
        <f>IF(ISERROR(TIMEVALUE(SUBSTITUTE(TRIM(VLOOKUP(B59,Results!B:O,$K$1,FALSE)),".",":"))),"-",TIMEVALUE(SUBSTITUTE(TRIM(VLOOKUP(B59,Results!B:O,$K$1,FALSE)),".",":")))</f>
        <v>0.04110763888888889</v>
      </c>
      <c r="I59" s="163">
        <f>A57</f>
        <v>8</v>
      </c>
      <c r="J59" s="164">
        <v>3</v>
      </c>
      <c r="K59" s="167">
        <f>H57</f>
        <v>0.08472685185185184</v>
      </c>
      <c r="L59" s="168"/>
    </row>
    <row r="60" spans="1:12" ht="12.75" customHeight="1">
      <c r="A60" s="142"/>
      <c r="B60" s="151">
        <v>65</v>
      </c>
      <c r="C60" s="152" t="str">
        <f>VLOOKUP($B60,Startlist!$B:$H,2,FALSE)</f>
        <v>MV6</v>
      </c>
      <c r="D60" s="139" t="str">
        <f>VLOOKUP($B60,Startlist!$B:$H,3,FALSE)</f>
        <v>Pranko Kōrgesaar</v>
      </c>
      <c r="E60" s="139" t="str">
        <f>VLOOKUP($B60,Startlist!$B:$H,4,FALSE)</f>
        <v>Priit Kōrgesaar</v>
      </c>
      <c r="F60" s="152" t="str">
        <f>VLOOKUP($B60,Startlist!$B:$H,5,FALSE)</f>
        <v>EST</v>
      </c>
      <c r="G60" s="139" t="str">
        <f>VLOOKUP($B60,Startlist!$B:$H,7,FALSE)</f>
        <v>BMW E36 318TI Compact</v>
      </c>
      <c r="H60" s="160">
        <f>IF(ISERROR(TIMEVALUE(SUBSTITUTE(TRIM(VLOOKUP(B60,Results!B:O,$K$1,FALSE)),".",":"))),"-",TIMEVALUE(SUBSTITUTE(TRIM(VLOOKUP(B60,Results!B:O,$K$1,FALSE)),".",":")))</f>
        <v>0.04361921296296296</v>
      </c>
      <c r="I60" s="163">
        <f>A57</f>
        <v>8</v>
      </c>
      <c r="J60" s="164">
        <v>4</v>
      </c>
      <c r="K60" s="167">
        <f>H57</f>
        <v>0.08472685185185184</v>
      </c>
      <c r="L60" s="168"/>
    </row>
    <row r="61" spans="1:12" ht="12.75" customHeight="1">
      <c r="A61" s="142"/>
      <c r="B61" s="151">
        <v>73</v>
      </c>
      <c r="C61" s="152" t="str">
        <f>VLOOKUP($B61,Startlist!$B:$H,2,FALSE)</f>
        <v>MV6</v>
      </c>
      <c r="D61" s="139" t="str">
        <f>VLOOKUP($B61,Startlist!$B:$H,3,FALSE)</f>
        <v>Imre Randmäe</v>
      </c>
      <c r="E61" s="139" t="str">
        <f>VLOOKUP($B61,Startlist!$B:$H,4,FALSE)</f>
        <v>Ken Hahn</v>
      </c>
      <c r="F61" s="152" t="str">
        <f>VLOOKUP($B61,Startlist!$B:$H,5,FALSE)</f>
        <v>EST</v>
      </c>
      <c r="G61" s="139" t="str">
        <f>VLOOKUP($B61,Startlist!$B:$H,7,FALSE)</f>
        <v>VW Golf 2</v>
      </c>
      <c r="H61" s="160">
        <f>IF(ISERROR(TIMEVALUE(SUBSTITUTE(TRIM(VLOOKUP(B61,Results!B:O,$K$1,FALSE)),".",":"))),"-",TIMEVALUE(SUBSTITUTE(TRIM(VLOOKUP(B61,Results!B:O,$K$1,FALSE)),".",":")))</f>
        <v>0.04646180555555556</v>
      </c>
      <c r="I61" s="163">
        <f>A57</f>
        <v>8</v>
      </c>
      <c r="J61" s="164">
        <v>5</v>
      </c>
      <c r="K61" s="167">
        <f>H57</f>
        <v>0.08472685185185184</v>
      </c>
      <c r="L61" s="168"/>
    </row>
    <row r="62" spans="1:12" ht="12.75" customHeight="1">
      <c r="A62" s="142"/>
      <c r="B62" s="151">
        <v>80</v>
      </c>
      <c r="C62" s="152" t="str">
        <f>VLOOKUP($B62,Startlist!$B:$H,2,FALSE)</f>
        <v>MV7</v>
      </c>
      <c r="D62" s="139" t="str">
        <f>VLOOKUP($B62,Startlist!$B:$H,3,FALSE)</f>
        <v>Ott Kuurberg</v>
      </c>
      <c r="E62" s="139" t="str">
        <f>VLOOKUP($B62,Startlist!$B:$H,4,FALSE)</f>
        <v>Saimon Köst</v>
      </c>
      <c r="F62" s="152" t="str">
        <f>VLOOKUP($B62,Startlist!$B:$H,5,FALSE)</f>
        <v>EST</v>
      </c>
      <c r="G62" s="139" t="str">
        <f>VLOOKUP($B62,Startlist!$B:$H,7,FALSE)</f>
        <v>BMW 325</v>
      </c>
      <c r="H62" s="160" t="str">
        <f>IF(ISERROR(TIMEVALUE(SUBSTITUTE(TRIM(VLOOKUP(B62,Results!B:O,$K$1,FALSE)),".",":"))),"-",TIMEVALUE(SUBSTITUTE(TRIM(VLOOKUP(B62,Results!B:O,$K$1,FALSE)),".",":")))</f>
        <v>-</v>
      </c>
      <c r="I62" s="163">
        <f>A57</f>
        <v>8</v>
      </c>
      <c r="J62" s="164">
        <v>6</v>
      </c>
      <c r="K62" s="167">
        <f>H57</f>
        <v>0.08472685185185184</v>
      </c>
      <c r="L62" s="168"/>
    </row>
    <row r="63" spans="1:12" ht="12.75" customHeight="1">
      <c r="A63" s="142"/>
      <c r="B63" s="151">
        <v>84</v>
      </c>
      <c r="C63" s="152" t="str">
        <f>VLOOKUP($B63,Startlist!$B:$H,2,FALSE)</f>
        <v>MV6</v>
      </c>
      <c r="D63" s="139" t="str">
        <f>VLOOKUP($B63,Startlist!$B:$H,3,FALSE)</f>
        <v>Kati Nōuakas</v>
      </c>
      <c r="E63" s="139" t="str">
        <f>VLOOKUP($B63,Startlist!$B:$H,4,FALSE)</f>
        <v>Argo Kästik</v>
      </c>
      <c r="F63" s="152" t="str">
        <f>VLOOKUP($B63,Startlist!$B:$H,5,FALSE)</f>
        <v>EST</v>
      </c>
      <c r="G63" s="139" t="str">
        <f>VLOOKUP($B63,Startlist!$B:$H,7,FALSE)</f>
        <v>Honda Civic Type-R</v>
      </c>
      <c r="H63" s="160">
        <f>IF(ISERROR(TIMEVALUE(SUBSTITUTE(TRIM(VLOOKUP(B63,Results!B:O,$K$1,FALSE)),".",":"))),"-",TIMEVALUE(SUBSTITUTE(TRIM(VLOOKUP(B63,Results!B:O,$K$1,FALSE)),".",":")))</f>
        <v>0.050084490740740735</v>
      </c>
      <c r="I63" s="163">
        <f>A57</f>
        <v>8</v>
      </c>
      <c r="J63" s="164">
        <v>7</v>
      </c>
      <c r="K63" s="167">
        <f>H57</f>
        <v>0.08472685185185184</v>
      </c>
      <c r="L63" s="168"/>
    </row>
    <row r="64" spans="1:12" ht="12.75" customHeight="1">
      <c r="A64" s="142"/>
      <c r="B64" s="151"/>
      <c r="C64" s="152"/>
      <c r="D64" s="137"/>
      <c r="E64" s="137"/>
      <c r="F64" s="152"/>
      <c r="G64" s="139"/>
      <c r="H64" s="158"/>
      <c r="I64" s="163">
        <f>A57</f>
        <v>8</v>
      </c>
      <c r="J64" s="164">
        <v>20</v>
      </c>
      <c r="K64" s="167">
        <f>H57</f>
        <v>0.08472685185185184</v>
      </c>
      <c r="L64" s="168"/>
    </row>
    <row r="65" spans="1:12" ht="12.75" customHeight="1">
      <c r="A65" s="140">
        <v>9</v>
      </c>
      <c r="B65" s="146" t="str">
        <f>VLOOKUP($B67,Startlist!$B:$H,6,FALSE)</f>
        <v>MILREM MOTORSPORT</v>
      </c>
      <c r="C65" s="147"/>
      <c r="D65" s="148"/>
      <c r="E65" s="148"/>
      <c r="F65" s="147"/>
      <c r="G65" s="149"/>
      <c r="H65" s="159">
        <f>IF(ISERROR(SMALL(H67:H68,1)+SMALL(H67:H68,2)),"-",SMALL(H67:H68,1)+SMALL(H67:H68,2))</f>
        <v>0.0918599537037037</v>
      </c>
      <c r="I65" s="163">
        <f>A65</f>
        <v>9</v>
      </c>
      <c r="J65" s="164">
        <v>1</v>
      </c>
      <c r="K65" s="166">
        <f>H65</f>
        <v>0.0918599537037037</v>
      </c>
      <c r="L65" s="168"/>
    </row>
    <row r="66" spans="1:12" ht="12.75" customHeight="1">
      <c r="A66" s="142"/>
      <c r="B66" s="151"/>
      <c r="C66" s="152"/>
      <c r="D66" s="137"/>
      <c r="E66" s="137"/>
      <c r="F66" s="152"/>
      <c r="G66" s="139"/>
      <c r="H66" s="158"/>
      <c r="I66" s="163">
        <f>A65</f>
        <v>9</v>
      </c>
      <c r="J66" s="164">
        <v>2</v>
      </c>
      <c r="K66" s="167">
        <f>H65</f>
        <v>0.0918599537037037</v>
      </c>
      <c r="L66" s="168"/>
    </row>
    <row r="67" spans="1:12" ht="12.75" customHeight="1">
      <c r="A67" s="142"/>
      <c r="B67" s="151">
        <v>61</v>
      </c>
      <c r="C67" s="152" t="str">
        <f>VLOOKUP($B67,Startlist!$B:$H,2,FALSE)</f>
        <v>MV5</v>
      </c>
      <c r="D67" s="139" t="str">
        <f>VLOOKUP($B67,Startlist!$B:$H,3,FALSE)</f>
        <v>Sander Ilves</v>
      </c>
      <c r="E67" s="139" t="str">
        <f>VLOOKUP($B67,Startlist!$B:$H,4,FALSE)</f>
        <v>Lauri Veso</v>
      </c>
      <c r="F67" s="152" t="str">
        <f>VLOOKUP($B67,Startlist!$B:$H,5,FALSE)</f>
        <v>EST</v>
      </c>
      <c r="G67" s="139" t="str">
        <f>VLOOKUP($B67,Startlist!$B:$H,7,FALSE)</f>
        <v>VAZ 21051</v>
      </c>
      <c r="H67" s="160">
        <f>IF(ISERROR(TIMEVALUE(SUBSTITUTE(TRIM(VLOOKUP(B67,Results!B:O,$K$1,FALSE)),".",":"))),"-",TIMEVALUE(SUBSTITUTE(TRIM(VLOOKUP(B67,Results!B:O,$K$1,FALSE)),".",":")))</f>
        <v>0.045508101851851855</v>
      </c>
      <c r="I67" s="163">
        <f>A65</f>
        <v>9</v>
      </c>
      <c r="J67" s="164">
        <v>3</v>
      </c>
      <c r="K67" s="167">
        <f>H65</f>
        <v>0.0918599537037037</v>
      </c>
      <c r="L67" s="168"/>
    </row>
    <row r="68" spans="1:12" ht="12.75" customHeight="1">
      <c r="A68" s="142"/>
      <c r="B68" s="151">
        <v>78</v>
      </c>
      <c r="C68" s="152" t="str">
        <f>VLOOKUP($B68,Startlist!$B:$H,2,FALSE)</f>
        <v>MV5</v>
      </c>
      <c r="D68" s="139" t="str">
        <f>VLOOKUP($B68,Startlist!$B:$H,3,FALSE)</f>
        <v>Siim Nōmme</v>
      </c>
      <c r="E68" s="139" t="str">
        <f>VLOOKUP($B68,Startlist!$B:$H,4,FALSE)</f>
        <v>Indrek Hioväin</v>
      </c>
      <c r="F68" s="152" t="str">
        <f>VLOOKUP($B68,Startlist!$B:$H,5,FALSE)</f>
        <v>EST</v>
      </c>
      <c r="G68" s="139" t="str">
        <f>VLOOKUP($B68,Startlist!$B:$H,7,FALSE)</f>
        <v>Honda Civic</v>
      </c>
      <c r="H68" s="160">
        <f>IF(ISERROR(TIMEVALUE(SUBSTITUTE(TRIM(VLOOKUP(B68,Results!B:O,$K$1,FALSE)),".",":"))),"-",TIMEVALUE(SUBSTITUTE(TRIM(VLOOKUP(B68,Results!B:O,$K$1,FALSE)),".",":")))</f>
        <v>0.046351851851851845</v>
      </c>
      <c r="I68" s="163">
        <f>A65</f>
        <v>9</v>
      </c>
      <c r="J68" s="164">
        <v>4</v>
      </c>
      <c r="K68" s="167">
        <f>H65</f>
        <v>0.0918599537037037</v>
      </c>
      <c r="L68" s="168"/>
    </row>
    <row r="69" spans="1:12" ht="12.75" customHeight="1">
      <c r="A69" s="142"/>
      <c r="B69" s="151"/>
      <c r="C69" s="152"/>
      <c r="D69" s="137"/>
      <c r="E69" s="137"/>
      <c r="F69" s="152"/>
      <c r="G69" s="139"/>
      <c r="H69" s="158"/>
      <c r="I69" s="163">
        <f>A65</f>
        <v>9</v>
      </c>
      <c r="J69" s="164">
        <v>20</v>
      </c>
      <c r="K69" s="167">
        <f>H65</f>
        <v>0.0918599537037037</v>
      </c>
      <c r="L69" s="168"/>
    </row>
    <row r="70" spans="1:12" ht="12.75" customHeight="1">
      <c r="A70" s="140">
        <v>10</v>
      </c>
      <c r="B70" s="146" t="str">
        <f>VLOOKUP($B72,Startlist!$B:$H,6,FALSE)</f>
        <v>MÄRJAMAA RALLY TEAM</v>
      </c>
      <c r="C70" s="147"/>
      <c r="D70" s="148"/>
      <c r="E70" s="148"/>
      <c r="F70" s="147"/>
      <c r="G70" s="149"/>
      <c r="H70" s="159">
        <f>IF(ISERROR(SMALL(H72:H76,1)+SMALL(H72:H76,2)),"-",SMALL(H72:H76,1)+SMALL(H72:H76,2))</f>
        <v>0.0940462962962963</v>
      </c>
      <c r="I70" s="163">
        <f>A70</f>
        <v>10</v>
      </c>
      <c r="J70" s="164">
        <v>1</v>
      </c>
      <c r="K70" s="166">
        <f>H70</f>
        <v>0.0940462962962963</v>
      </c>
      <c r="L70" s="168"/>
    </row>
    <row r="71" spans="1:12" ht="12.75" customHeight="1">
      <c r="A71" s="142"/>
      <c r="B71" s="151"/>
      <c r="C71" s="152"/>
      <c r="D71" s="137"/>
      <c r="E71" s="137"/>
      <c r="F71" s="152"/>
      <c r="G71" s="139"/>
      <c r="H71" s="158"/>
      <c r="I71" s="163">
        <f>A70</f>
        <v>10</v>
      </c>
      <c r="J71" s="164">
        <v>2</v>
      </c>
      <c r="K71" s="167">
        <f>H70</f>
        <v>0.0940462962962963</v>
      </c>
      <c r="L71" s="168"/>
    </row>
    <row r="72" spans="1:12" ht="12.75" customHeight="1">
      <c r="A72" s="142"/>
      <c r="B72" s="151">
        <v>86</v>
      </c>
      <c r="C72" s="152" t="str">
        <f>VLOOKUP($B72,Startlist!$B:$H,2,FALSE)</f>
        <v>MV8</v>
      </c>
      <c r="D72" s="139" t="str">
        <f>VLOOKUP($B72,Startlist!$B:$H,3,FALSE)</f>
        <v>Tarmo Silt</v>
      </c>
      <c r="E72" s="139" t="str">
        <f>VLOOKUP($B72,Startlist!$B:$H,4,FALSE)</f>
        <v>Raido Loel</v>
      </c>
      <c r="F72" s="152" t="str">
        <f>VLOOKUP($B72,Startlist!$B:$H,5,FALSE)</f>
        <v>EST</v>
      </c>
      <c r="G72" s="139" t="str">
        <f>VLOOKUP($B72,Startlist!$B:$H,7,FALSE)</f>
        <v>GAZ 51</v>
      </c>
      <c r="H72" s="160">
        <f>IF(ISERROR(TIMEVALUE(SUBSTITUTE(TRIM(VLOOKUP(B72,Results!B:O,$K$1,FALSE)),".",":"))),"-",TIMEVALUE(SUBSTITUTE(TRIM(VLOOKUP(B72,Results!B:O,$K$1,FALSE)),".",":")))</f>
        <v>0.046839120370370364</v>
      </c>
      <c r="I72" s="163">
        <f>A70</f>
        <v>10</v>
      </c>
      <c r="J72" s="164">
        <v>3</v>
      </c>
      <c r="K72" s="167">
        <f>H70</f>
        <v>0.0940462962962963</v>
      </c>
      <c r="L72" s="168"/>
    </row>
    <row r="73" spans="1:12" ht="12.75" customHeight="1">
      <c r="A73" s="142"/>
      <c r="B73" s="151">
        <v>89</v>
      </c>
      <c r="C73" s="152" t="str">
        <f>VLOOKUP($B73,Startlist!$B:$H,2,FALSE)</f>
        <v>MV8</v>
      </c>
      <c r="D73" s="139" t="str">
        <f>VLOOKUP($B73,Startlist!$B:$H,3,FALSE)</f>
        <v>Veiko Liukanen</v>
      </c>
      <c r="E73" s="139" t="str">
        <f>VLOOKUP($B73,Startlist!$B:$H,4,FALSE)</f>
        <v>Toivo Liukanen</v>
      </c>
      <c r="F73" s="152" t="str">
        <f>VLOOKUP($B73,Startlist!$B:$H,5,FALSE)</f>
        <v>EST</v>
      </c>
      <c r="G73" s="139" t="str">
        <f>VLOOKUP($B73,Startlist!$B:$H,7,FALSE)</f>
        <v>GAZ 51</v>
      </c>
      <c r="H73" s="160">
        <f>IF(ISERROR(TIMEVALUE(SUBSTITUTE(TRIM(VLOOKUP(B73,Results!B:O,$K$1,FALSE)),".",":"))),"-",TIMEVALUE(SUBSTITUTE(TRIM(VLOOKUP(B73,Results!B:O,$K$1,FALSE)),".",":")))</f>
        <v>0.04720717592592593</v>
      </c>
      <c r="I73" s="163">
        <f>A70</f>
        <v>10</v>
      </c>
      <c r="J73" s="164">
        <v>4</v>
      </c>
      <c r="K73" s="167">
        <f>H70</f>
        <v>0.0940462962962963</v>
      </c>
      <c r="L73" s="168"/>
    </row>
    <row r="74" spans="1:12" ht="12.75" customHeight="1">
      <c r="A74" s="142"/>
      <c r="B74" s="151">
        <v>91</v>
      </c>
      <c r="C74" s="152" t="str">
        <f>VLOOKUP($B74,Startlist!$B:$H,2,FALSE)</f>
        <v>MV8</v>
      </c>
      <c r="D74" s="139" t="str">
        <f>VLOOKUP($B74,Startlist!$B:$H,3,FALSE)</f>
        <v>Ats Nōlvak</v>
      </c>
      <c r="E74" s="139" t="str">
        <f>VLOOKUP($B74,Startlist!$B:$H,4,FALSE)</f>
        <v>Mairo Ojaviir</v>
      </c>
      <c r="F74" s="152" t="str">
        <f>VLOOKUP($B74,Startlist!$B:$H,5,FALSE)</f>
        <v>EST</v>
      </c>
      <c r="G74" s="139" t="str">
        <f>VLOOKUP($B74,Startlist!$B:$H,7,FALSE)</f>
        <v>GAZ 53</v>
      </c>
      <c r="H74" s="160">
        <f>IF(ISERROR(TIMEVALUE(SUBSTITUTE(TRIM(VLOOKUP(B74,Results!B:O,$K$1,FALSE)),".",":"))),"-",TIMEVALUE(SUBSTITUTE(TRIM(VLOOKUP(B74,Results!B:O,$K$1,FALSE)),".",":")))</f>
        <v>0.04990509259259259</v>
      </c>
      <c r="I74" s="163">
        <f>A70</f>
        <v>10</v>
      </c>
      <c r="J74" s="164">
        <v>5</v>
      </c>
      <c r="K74" s="167">
        <f>H70</f>
        <v>0.0940462962962963</v>
      </c>
      <c r="L74" s="168"/>
    </row>
    <row r="75" spans="1:12" ht="12.75" customHeight="1">
      <c r="A75" s="142"/>
      <c r="B75" s="151">
        <v>98</v>
      </c>
      <c r="C75" s="152" t="str">
        <f>VLOOKUP($B75,Startlist!$B:$H,2,FALSE)</f>
        <v>MV8</v>
      </c>
      <c r="D75" s="139" t="str">
        <f>VLOOKUP($B75,Startlist!$B:$H,3,FALSE)</f>
        <v>Neimo Nurmet</v>
      </c>
      <c r="E75" s="139" t="str">
        <f>VLOOKUP($B75,Startlist!$B:$H,4,FALSE)</f>
        <v>Indrek Sepp</v>
      </c>
      <c r="F75" s="152" t="str">
        <f>VLOOKUP($B75,Startlist!$B:$H,5,FALSE)</f>
        <v>EST</v>
      </c>
      <c r="G75" s="139" t="str">
        <f>VLOOKUP($B75,Startlist!$B:$H,7,FALSE)</f>
        <v>GAZ 51A</v>
      </c>
      <c r="H75" s="160">
        <f>IF(ISERROR(TIMEVALUE(SUBSTITUTE(TRIM(VLOOKUP(B75,Results!B:O,$K$1,FALSE)),".",":"))),"-",TIMEVALUE(SUBSTITUTE(TRIM(VLOOKUP(B75,Results!B:O,$K$1,FALSE)),".",":")))</f>
        <v>0.05230208333333333</v>
      </c>
      <c r="I75" s="163">
        <f>A70</f>
        <v>10</v>
      </c>
      <c r="J75" s="164">
        <v>6</v>
      </c>
      <c r="K75" s="167">
        <f>H70</f>
        <v>0.0940462962962963</v>
      </c>
      <c r="L75" s="168"/>
    </row>
    <row r="76" spans="1:12" ht="12.75" customHeight="1">
      <c r="A76" s="142"/>
      <c r="B76" s="151">
        <v>99</v>
      </c>
      <c r="C76" s="152" t="str">
        <f>VLOOKUP($B76,Startlist!$B:$H,2,FALSE)</f>
        <v>MV8</v>
      </c>
      <c r="D76" s="139" t="str">
        <f>VLOOKUP($B76,Startlist!$B:$H,3,FALSE)</f>
        <v>Janno Kamp</v>
      </c>
      <c r="E76" s="139" t="str">
        <f>VLOOKUP($B76,Startlist!$B:$H,4,FALSE)</f>
        <v>Karmo Kamp</v>
      </c>
      <c r="F76" s="152" t="str">
        <f>VLOOKUP($B76,Startlist!$B:$H,5,FALSE)</f>
        <v>EST</v>
      </c>
      <c r="G76" s="139" t="str">
        <f>VLOOKUP($B76,Startlist!$B:$H,7,FALSE)</f>
        <v>GAZ 51</v>
      </c>
      <c r="H76" s="160" t="str">
        <f>IF(ISERROR(TIMEVALUE(SUBSTITUTE(TRIM(VLOOKUP(B76,Results!B:O,$K$1,FALSE)),".",":"))),"-",TIMEVALUE(SUBSTITUTE(TRIM(VLOOKUP(B76,Results!B:O,$K$1,FALSE)),".",":")))</f>
        <v>-</v>
      </c>
      <c r="I76" s="163">
        <f>A70</f>
        <v>10</v>
      </c>
      <c r="J76" s="164">
        <v>7</v>
      </c>
      <c r="K76" s="167">
        <f>H70</f>
        <v>0.0940462962962963</v>
      </c>
      <c r="L76" s="168"/>
    </row>
    <row r="77" spans="1:12" ht="12.75" customHeight="1">
      <c r="A77" s="142"/>
      <c r="B77" s="151"/>
      <c r="C77" s="152"/>
      <c r="D77" s="137"/>
      <c r="E77" s="137"/>
      <c r="F77" s="152"/>
      <c r="G77" s="139"/>
      <c r="H77" s="158"/>
      <c r="I77" s="163">
        <f>A70</f>
        <v>10</v>
      </c>
      <c r="J77" s="164">
        <v>20</v>
      </c>
      <c r="K77" s="167">
        <f>H70</f>
        <v>0.0940462962962963</v>
      </c>
      <c r="L77" s="168"/>
    </row>
    <row r="78" spans="1:12" ht="12.75" customHeight="1">
      <c r="A78" s="140">
        <v>11</v>
      </c>
      <c r="B78" s="146" t="str">
        <f>VLOOKUP($B80,Startlist!$B:$H,6,FALSE)</f>
        <v>GAZ RALLIKLUBI</v>
      </c>
      <c r="C78" s="147"/>
      <c r="D78" s="148"/>
      <c r="E78" s="148"/>
      <c r="F78" s="147"/>
      <c r="G78" s="149"/>
      <c r="H78" s="159">
        <f>IF(ISERROR(SMALL(H80:H82,1)+SMALL(H80:H82,2)),"-",SMALL(H80:H82,1)+SMALL(H80:H82,2))</f>
        <v>0.09994097222222223</v>
      </c>
      <c r="I78" s="163">
        <f>A78</f>
        <v>11</v>
      </c>
      <c r="J78" s="164">
        <v>1</v>
      </c>
      <c r="K78" s="166">
        <f>H78</f>
        <v>0.09994097222222223</v>
      </c>
      <c r="L78" s="168"/>
    </row>
    <row r="79" spans="1:12" ht="12.75" customHeight="1">
      <c r="A79" s="142"/>
      <c r="B79" s="151"/>
      <c r="C79" s="152"/>
      <c r="D79" s="137"/>
      <c r="E79" s="137"/>
      <c r="F79" s="152"/>
      <c r="G79" s="139"/>
      <c r="H79" s="158"/>
      <c r="I79" s="163">
        <f>A78</f>
        <v>11</v>
      </c>
      <c r="J79" s="164">
        <v>2</v>
      </c>
      <c r="K79" s="167">
        <f>H78</f>
        <v>0.09994097222222223</v>
      </c>
      <c r="L79" s="168"/>
    </row>
    <row r="80" spans="1:12" ht="12.75" customHeight="1">
      <c r="A80" s="142"/>
      <c r="B80" s="151">
        <v>90</v>
      </c>
      <c r="C80" s="152" t="str">
        <f>VLOOKUP($B80,Startlist!$B:$H,2,FALSE)</f>
        <v>MV8</v>
      </c>
      <c r="D80" s="139" t="str">
        <f>VLOOKUP($B80,Startlist!$B:$H,3,FALSE)</f>
        <v>Martin Leemets</v>
      </c>
      <c r="E80" s="139" t="str">
        <f>VLOOKUP($B80,Startlist!$B:$H,4,FALSE)</f>
        <v>Rivo Hell</v>
      </c>
      <c r="F80" s="152" t="str">
        <f>VLOOKUP($B80,Startlist!$B:$H,5,FALSE)</f>
        <v>EST</v>
      </c>
      <c r="G80" s="139" t="str">
        <f>VLOOKUP($B80,Startlist!$B:$H,7,FALSE)</f>
        <v>GAZ 51</v>
      </c>
      <c r="H80" s="160">
        <f>IF(ISERROR(TIMEVALUE(SUBSTITUTE(TRIM(VLOOKUP(B80,Results!B:O,$K$1,FALSE)),".",":"))),"-",TIMEVALUE(SUBSTITUTE(TRIM(VLOOKUP(B80,Results!B:O,$K$1,FALSE)),".",":")))</f>
        <v>0.0485925925925926</v>
      </c>
      <c r="I80" s="163">
        <f>A78</f>
        <v>11</v>
      </c>
      <c r="J80" s="164">
        <v>3</v>
      </c>
      <c r="K80" s="167">
        <f>H78</f>
        <v>0.09994097222222223</v>
      </c>
      <c r="L80" s="168"/>
    </row>
    <row r="81" spans="1:12" ht="12.75" customHeight="1">
      <c r="A81" s="142"/>
      <c r="B81" s="151">
        <v>94</v>
      </c>
      <c r="C81" s="152" t="str">
        <f>VLOOKUP($B81,Startlist!$B:$H,2,FALSE)</f>
        <v>MV8</v>
      </c>
      <c r="D81" s="139" t="str">
        <f>VLOOKUP($B81,Startlist!$B:$H,3,FALSE)</f>
        <v>Janno Nuiamäe</v>
      </c>
      <c r="E81" s="139" t="str">
        <f>VLOOKUP($B81,Startlist!$B:$H,4,FALSE)</f>
        <v>Gabriel Kerk</v>
      </c>
      <c r="F81" s="152" t="str">
        <f>VLOOKUP($B81,Startlist!$B:$H,5,FALSE)</f>
        <v>EST</v>
      </c>
      <c r="G81" s="139" t="str">
        <f>VLOOKUP($B81,Startlist!$B:$H,7,FALSE)</f>
        <v>GAZ 51 WRC</v>
      </c>
      <c r="H81" s="160">
        <f>IF(ISERROR(TIMEVALUE(SUBSTITUTE(TRIM(VLOOKUP(B81,Results!B:O,$K$1,FALSE)),".",":"))),"-",TIMEVALUE(SUBSTITUTE(TRIM(VLOOKUP(B81,Results!B:O,$K$1,FALSE)),".",":")))</f>
        <v>0.051348379629629626</v>
      </c>
      <c r="I81" s="163">
        <f>A78</f>
        <v>11</v>
      </c>
      <c r="J81" s="164">
        <v>4</v>
      </c>
      <c r="K81" s="167">
        <f>H78</f>
        <v>0.09994097222222223</v>
      </c>
      <c r="L81" s="168"/>
    </row>
    <row r="82" spans="1:12" ht="12.75" customHeight="1">
      <c r="A82" s="142"/>
      <c r="B82" s="151">
        <v>96</v>
      </c>
      <c r="C82" s="152" t="str">
        <f>VLOOKUP($B82,Startlist!$B:$H,2,FALSE)</f>
        <v>MV8</v>
      </c>
      <c r="D82" s="139" t="str">
        <f>VLOOKUP($B82,Startlist!$B:$H,3,FALSE)</f>
        <v>Ants Kristall</v>
      </c>
      <c r="E82" s="139" t="str">
        <f>VLOOKUP($B82,Startlist!$B:$H,4,FALSE)</f>
        <v>Harri Jōessar</v>
      </c>
      <c r="F82" s="152" t="str">
        <f>VLOOKUP($B82,Startlist!$B:$H,5,FALSE)</f>
        <v>EST</v>
      </c>
      <c r="G82" s="139" t="str">
        <f>VLOOKUP($B82,Startlist!$B:$H,7,FALSE)</f>
        <v>GAZ 51</v>
      </c>
      <c r="H82" s="160" t="str">
        <f>IF(ISERROR(TIMEVALUE(SUBSTITUTE(TRIM(VLOOKUP(B82,Results!B:O,$K$1,FALSE)),".",":"))),"-",TIMEVALUE(SUBSTITUTE(TRIM(VLOOKUP(B82,Results!B:O,$K$1,FALSE)),".",":")))</f>
        <v>-</v>
      </c>
      <c r="I82" s="163">
        <f>A78</f>
        <v>11</v>
      </c>
      <c r="J82" s="164">
        <v>5</v>
      </c>
      <c r="K82" s="167">
        <f>H78</f>
        <v>0.09994097222222223</v>
      </c>
      <c r="L82" s="168"/>
    </row>
    <row r="83" spans="1:12" ht="12.75" customHeight="1">
      <c r="A83" s="142"/>
      <c r="B83" s="151"/>
      <c r="C83" s="152"/>
      <c r="D83" s="137"/>
      <c r="E83" s="137"/>
      <c r="F83" s="152"/>
      <c r="G83" s="139"/>
      <c r="H83" s="158"/>
      <c r="I83" s="163">
        <f>A78</f>
        <v>11</v>
      </c>
      <c r="J83" s="164">
        <v>20</v>
      </c>
      <c r="K83" s="167">
        <f>H78</f>
        <v>0.09994097222222223</v>
      </c>
      <c r="L83" s="168"/>
    </row>
    <row r="84" spans="1:12" ht="12.75" customHeight="1">
      <c r="A84" s="140">
        <v>12</v>
      </c>
      <c r="B84" s="146" t="str">
        <f>VLOOKUP($B86,Startlist!$B:$H,6,FALSE)</f>
        <v>JUURU TEHNIKAKLUBI</v>
      </c>
      <c r="C84" s="147"/>
      <c r="D84" s="148"/>
      <c r="E84" s="148"/>
      <c r="F84" s="147"/>
      <c r="G84" s="149"/>
      <c r="H84" s="159">
        <f>IF(ISERROR(SMALL(H86:H89,1)+SMALL(H86:H89,2)),"-",SMALL(H86:H89,1)+SMALL(H86:H89,2))</f>
        <v>0.10366319444444444</v>
      </c>
      <c r="I84" s="163">
        <f>A84</f>
        <v>12</v>
      </c>
      <c r="J84" s="164">
        <v>1</v>
      </c>
      <c r="K84" s="166">
        <f>H84</f>
        <v>0.10366319444444444</v>
      </c>
      <c r="L84" s="168"/>
    </row>
    <row r="85" spans="1:12" ht="12.75" customHeight="1">
      <c r="A85" s="142"/>
      <c r="B85" s="151"/>
      <c r="C85" s="152"/>
      <c r="D85" s="137"/>
      <c r="E85" s="137"/>
      <c r="F85" s="152"/>
      <c r="G85" s="139"/>
      <c r="H85" s="158"/>
      <c r="I85" s="163">
        <f>A84</f>
        <v>12</v>
      </c>
      <c r="J85" s="164">
        <v>2</v>
      </c>
      <c r="K85" s="167">
        <f>H84</f>
        <v>0.10366319444444444</v>
      </c>
      <c r="L85" s="168"/>
    </row>
    <row r="86" spans="1:12" ht="12.75" customHeight="1">
      <c r="A86" s="142"/>
      <c r="B86" s="151">
        <v>85</v>
      </c>
      <c r="C86" s="152" t="str">
        <f>VLOOKUP($B86,Startlist!$B:$H,2,FALSE)</f>
        <v>MV8</v>
      </c>
      <c r="D86" s="139" t="str">
        <f>VLOOKUP($B86,Startlist!$B:$H,3,FALSE)</f>
        <v>Taavi Niinemets</v>
      </c>
      <c r="E86" s="139" t="str">
        <f>VLOOKUP($B86,Startlist!$B:$H,4,FALSE)</f>
        <v>Esko Allika</v>
      </c>
      <c r="F86" s="152" t="str">
        <f>VLOOKUP($B86,Startlist!$B:$H,5,FALSE)</f>
        <v>EST</v>
      </c>
      <c r="G86" s="139" t="str">
        <f>VLOOKUP($B86,Startlist!$B:$H,7,FALSE)</f>
        <v>GAZ 51A</v>
      </c>
      <c r="H86" s="160">
        <f>IF(ISERROR(TIMEVALUE(SUBSTITUTE(TRIM(VLOOKUP(B86,Results!B:O,$K$1,FALSE)),".",":"))),"-",TIMEVALUE(SUBSTITUTE(TRIM(VLOOKUP(B86,Results!B:O,$K$1,FALSE)),".",":")))</f>
        <v>0.05868518518518518</v>
      </c>
      <c r="I86" s="163">
        <f>A84</f>
        <v>12</v>
      </c>
      <c r="J86" s="164">
        <v>3</v>
      </c>
      <c r="K86" s="167">
        <f>H84</f>
        <v>0.10366319444444444</v>
      </c>
      <c r="L86" s="168"/>
    </row>
    <row r="87" spans="1:12" ht="12.75" customHeight="1">
      <c r="A87" s="142"/>
      <c r="B87" s="151">
        <v>87</v>
      </c>
      <c r="C87" s="152" t="str">
        <f>VLOOKUP($B87,Startlist!$B:$H,2,FALSE)</f>
        <v>MV8</v>
      </c>
      <c r="D87" s="139" t="str">
        <f>VLOOKUP($B87,Startlist!$B:$H,3,FALSE)</f>
        <v>Raik-Karl Aarma</v>
      </c>
      <c r="E87" s="139" t="str">
        <f>VLOOKUP($B87,Startlist!$B:$H,4,FALSE)</f>
        <v>Alo Vahtmäe</v>
      </c>
      <c r="F87" s="152" t="str">
        <f>VLOOKUP($B87,Startlist!$B:$H,5,FALSE)</f>
        <v>EST</v>
      </c>
      <c r="G87" s="139" t="str">
        <f>VLOOKUP($B87,Startlist!$B:$H,7,FALSE)</f>
        <v>GAZ 51</v>
      </c>
      <c r="H87" s="160">
        <f>IF(ISERROR(TIMEVALUE(SUBSTITUTE(TRIM(VLOOKUP(B87,Results!B:O,$K$1,FALSE)),".",":"))),"-",TIMEVALUE(SUBSTITUTE(TRIM(VLOOKUP(B87,Results!B:O,$K$1,FALSE)),".",":")))</f>
        <v>0.04684837962962963</v>
      </c>
      <c r="I87" s="163">
        <f>A84</f>
        <v>12</v>
      </c>
      <c r="J87" s="164">
        <v>4</v>
      </c>
      <c r="K87" s="167">
        <f>H84</f>
        <v>0.10366319444444444</v>
      </c>
      <c r="L87" s="168"/>
    </row>
    <row r="88" spans="1:12" ht="12.75" customHeight="1">
      <c r="A88" s="142"/>
      <c r="B88" s="151">
        <v>88</v>
      </c>
      <c r="C88" s="152" t="str">
        <f>VLOOKUP($B88,Startlist!$B:$H,2,FALSE)</f>
        <v>MV8</v>
      </c>
      <c r="D88" s="139" t="str">
        <f>VLOOKUP($B88,Startlist!$B:$H,3,FALSE)</f>
        <v>Rainer Tuberik</v>
      </c>
      <c r="E88" s="139" t="str">
        <f>VLOOKUP($B88,Startlist!$B:$H,4,FALSE)</f>
        <v>Raido Vetesina</v>
      </c>
      <c r="F88" s="152" t="str">
        <f>VLOOKUP($B88,Startlist!$B:$H,5,FALSE)</f>
        <v>EST</v>
      </c>
      <c r="G88" s="139" t="str">
        <f>VLOOKUP($B88,Startlist!$B:$H,7,FALSE)</f>
        <v>GAZ 51</v>
      </c>
      <c r="H88" s="160" t="str">
        <f>IF(ISERROR(TIMEVALUE(SUBSTITUTE(TRIM(VLOOKUP(B88,Results!B:O,$K$1,FALSE)),".",":"))),"-",TIMEVALUE(SUBSTITUTE(TRIM(VLOOKUP(B88,Results!B:O,$K$1,FALSE)),".",":")))</f>
        <v>-</v>
      </c>
      <c r="I88" s="163">
        <f>A84</f>
        <v>12</v>
      </c>
      <c r="J88" s="164">
        <v>5</v>
      </c>
      <c r="K88" s="167">
        <f>H84</f>
        <v>0.10366319444444444</v>
      </c>
      <c r="L88" s="168"/>
    </row>
    <row r="89" spans="1:12" ht="12.75" customHeight="1">
      <c r="A89" s="142"/>
      <c r="B89" s="151">
        <v>97</v>
      </c>
      <c r="C89" s="152" t="str">
        <f>VLOOKUP($B89,Startlist!$B:$H,2,FALSE)</f>
        <v>MV8</v>
      </c>
      <c r="D89" s="139" t="str">
        <f>VLOOKUP($B89,Startlist!$B:$H,3,FALSE)</f>
        <v>Peeter Tammoja</v>
      </c>
      <c r="E89" s="139" t="str">
        <f>VLOOKUP($B89,Startlist!$B:$H,4,FALSE)</f>
        <v>Janno Tapo</v>
      </c>
      <c r="F89" s="152" t="str">
        <f>VLOOKUP($B89,Startlist!$B:$H,5,FALSE)</f>
        <v>EST</v>
      </c>
      <c r="G89" s="139" t="str">
        <f>VLOOKUP($B89,Startlist!$B:$H,7,FALSE)</f>
        <v>GAZ 53</v>
      </c>
      <c r="H89" s="160">
        <f>IF(ISERROR(TIMEVALUE(SUBSTITUTE(TRIM(VLOOKUP(B89,Results!B:O,$K$1,FALSE)),".",":"))),"-",TIMEVALUE(SUBSTITUTE(TRIM(VLOOKUP(B89,Results!B:O,$K$1,FALSE)),".",":")))</f>
        <v>0.05681481481481482</v>
      </c>
      <c r="I89" s="163">
        <f>A84</f>
        <v>12</v>
      </c>
      <c r="J89" s="164">
        <v>6</v>
      </c>
      <c r="K89" s="167">
        <f>H84</f>
        <v>0.10366319444444444</v>
      </c>
      <c r="L89" s="168"/>
    </row>
    <row r="90" spans="1:12" ht="12.75" customHeight="1">
      <c r="A90" s="142"/>
      <c r="B90" s="151"/>
      <c r="C90" s="152"/>
      <c r="D90" s="137"/>
      <c r="E90" s="137"/>
      <c r="F90" s="152"/>
      <c r="G90" s="139"/>
      <c r="H90" s="158"/>
      <c r="I90" s="163">
        <f>A84</f>
        <v>12</v>
      </c>
      <c r="J90" s="164">
        <v>20</v>
      </c>
      <c r="K90" s="167">
        <f>H84</f>
        <v>0.10366319444444444</v>
      </c>
      <c r="L90" s="168"/>
    </row>
    <row r="91" spans="1:12" ht="12.75" customHeight="1">
      <c r="A91" s="140"/>
      <c r="B91" s="146" t="str">
        <f>VLOOKUP($B93,Startlist!$B:$H,6,FALSE)</f>
        <v>CUEKS RACING</v>
      </c>
      <c r="C91" s="147"/>
      <c r="D91" s="148"/>
      <c r="E91" s="148"/>
      <c r="F91" s="147"/>
      <c r="G91" s="149"/>
      <c r="H91" s="159" t="str">
        <f>IF(ISERROR(SMALL(H93:H96,1)+SMALL(H93:H96,2)),"-",SMALL(H93:H96,1)+SMALL(H93:H96,2))</f>
        <v>-</v>
      </c>
      <c r="I91" s="163">
        <f>A91</f>
        <v>0</v>
      </c>
      <c r="J91" s="164">
        <v>1</v>
      </c>
      <c r="K91" s="166" t="str">
        <f>H91</f>
        <v>-</v>
      </c>
      <c r="L91" s="168"/>
    </row>
    <row r="92" spans="1:12" ht="12.75" customHeight="1">
      <c r="A92" s="142"/>
      <c r="B92" s="151"/>
      <c r="C92" s="152"/>
      <c r="D92" s="137"/>
      <c r="E92" s="137"/>
      <c r="F92" s="152"/>
      <c r="G92" s="139"/>
      <c r="H92" s="158"/>
      <c r="I92" s="163">
        <f>A91</f>
        <v>0</v>
      </c>
      <c r="J92" s="164">
        <v>2</v>
      </c>
      <c r="K92" s="167" t="str">
        <f>H91</f>
        <v>-</v>
      </c>
      <c r="L92" s="168"/>
    </row>
    <row r="93" spans="1:12" ht="12.75" customHeight="1">
      <c r="A93" s="142"/>
      <c r="B93" s="151">
        <v>35</v>
      </c>
      <c r="C93" s="152" t="str">
        <f>VLOOKUP($B93,Startlist!$B:$H,2,FALSE)</f>
        <v>MV7</v>
      </c>
      <c r="D93" s="139" t="str">
        <f>VLOOKUP($B93,Startlist!$B:$H,3,FALSE)</f>
        <v>Marko Ringenberg</v>
      </c>
      <c r="E93" s="139" t="str">
        <f>VLOOKUP($B93,Startlist!$B:$H,4,FALSE)</f>
        <v>Allar Heina</v>
      </c>
      <c r="F93" s="152" t="str">
        <f>VLOOKUP($B93,Startlist!$B:$H,5,FALSE)</f>
        <v>EST</v>
      </c>
      <c r="G93" s="139" t="str">
        <f>VLOOKUP($B93,Startlist!$B:$H,7,FALSE)</f>
        <v>BMW M3</v>
      </c>
      <c r="H93" s="160">
        <f>IF(ISERROR(TIMEVALUE(SUBSTITUTE(TRIM(VLOOKUP(B93,Results!B:O,$K$1,FALSE)),".",":"))),"-",TIMEVALUE(SUBSTITUTE(TRIM(VLOOKUP(B93,Results!B:O,$K$1,FALSE)),".",":")))</f>
        <v>0.03980787037037037</v>
      </c>
      <c r="I93" s="163">
        <f>A91</f>
        <v>0</v>
      </c>
      <c r="J93" s="164">
        <v>3</v>
      </c>
      <c r="K93" s="167" t="str">
        <f>H91</f>
        <v>-</v>
      </c>
      <c r="L93" s="168"/>
    </row>
    <row r="94" spans="1:12" ht="12.75" customHeight="1">
      <c r="A94" s="142"/>
      <c r="B94" s="151">
        <v>47</v>
      </c>
      <c r="C94" s="152" t="str">
        <f>VLOOKUP($B94,Startlist!$B:$H,2,FALSE)</f>
        <v>MV4</v>
      </c>
      <c r="D94" s="139" t="str">
        <f>VLOOKUP($B94,Startlist!$B:$H,3,FALSE)</f>
        <v>Henri Franke</v>
      </c>
      <c r="E94" s="139" t="str">
        <f>VLOOKUP($B94,Startlist!$B:$H,4,FALSE)</f>
        <v>Arvo Liimann</v>
      </c>
      <c r="F94" s="152" t="str">
        <f>VLOOKUP($B94,Startlist!$B:$H,5,FALSE)</f>
        <v>EST</v>
      </c>
      <c r="G94" s="139" t="str">
        <f>VLOOKUP($B94,Startlist!$B:$H,7,FALSE)</f>
        <v>Subaru Impreza GT Turbo</v>
      </c>
      <c r="H94" s="160" t="str">
        <f>IF(ISERROR(TIMEVALUE(SUBSTITUTE(TRIM(VLOOKUP(B94,Results!B:O,$K$1,FALSE)),".",":"))),"-",TIMEVALUE(SUBSTITUTE(TRIM(VLOOKUP(B94,Results!B:O,$K$1,FALSE)),".",":")))</f>
        <v>-</v>
      </c>
      <c r="I94" s="163">
        <f>A91</f>
        <v>0</v>
      </c>
      <c r="J94" s="164">
        <v>4</v>
      </c>
      <c r="K94" s="167" t="str">
        <f>H91</f>
        <v>-</v>
      </c>
      <c r="L94" s="168"/>
    </row>
    <row r="95" spans="1:12" ht="12.75" customHeight="1">
      <c r="A95" s="142"/>
      <c r="B95" s="151">
        <v>60</v>
      </c>
      <c r="C95" s="152" t="str">
        <f>VLOOKUP($B95,Startlist!$B:$H,2,FALSE)</f>
        <v>MV5</v>
      </c>
      <c r="D95" s="139" t="str">
        <f>VLOOKUP($B95,Startlist!$B:$H,3,FALSE)</f>
        <v>Gert-Kaupo Kähr</v>
      </c>
      <c r="E95" s="139" t="str">
        <f>VLOOKUP($B95,Startlist!$B:$H,4,FALSE)</f>
        <v>Jan Pantalon</v>
      </c>
      <c r="F95" s="152" t="str">
        <f>VLOOKUP($B95,Startlist!$B:$H,5,FALSE)</f>
        <v>EST</v>
      </c>
      <c r="G95" s="139" t="str">
        <f>VLOOKUP($B95,Startlist!$B:$H,7,FALSE)</f>
        <v>Honda Civic</v>
      </c>
      <c r="H95" s="160" t="str">
        <f>IF(ISERROR(TIMEVALUE(SUBSTITUTE(TRIM(VLOOKUP(B95,Results!B:O,$K$1,FALSE)),".",":"))),"-",TIMEVALUE(SUBSTITUTE(TRIM(VLOOKUP(B95,Results!B:O,$K$1,FALSE)),".",":")))</f>
        <v>-</v>
      </c>
      <c r="I95" s="163">
        <f>A91</f>
        <v>0</v>
      </c>
      <c r="J95" s="164">
        <v>5</v>
      </c>
      <c r="K95" s="167" t="str">
        <f>H91</f>
        <v>-</v>
      </c>
      <c r="L95" s="168"/>
    </row>
    <row r="96" spans="1:12" ht="12.75" customHeight="1">
      <c r="A96" s="142"/>
      <c r="B96" s="151">
        <v>77</v>
      </c>
      <c r="C96" s="152" t="str">
        <f>VLOOKUP($B96,Startlist!$B:$H,2,FALSE)</f>
        <v>MV4</v>
      </c>
      <c r="D96" s="139" t="str">
        <f>VLOOKUP($B96,Startlist!$B:$H,3,FALSE)</f>
        <v>Renee Laan</v>
      </c>
      <c r="E96" s="139" t="str">
        <f>VLOOKUP($B96,Startlist!$B:$H,4,FALSE)</f>
        <v>Marko Meesak</v>
      </c>
      <c r="F96" s="152" t="str">
        <f>VLOOKUP($B96,Startlist!$B:$H,5,FALSE)</f>
        <v>EST</v>
      </c>
      <c r="G96" s="139" t="str">
        <f>VLOOKUP($B96,Startlist!$B:$H,7,FALSE)</f>
        <v>Subaru Impreza</v>
      </c>
      <c r="H96" s="160" t="str">
        <f>IF(ISERROR(TIMEVALUE(SUBSTITUTE(TRIM(VLOOKUP(B96,Results!B:O,$K$1,FALSE)),".",":"))),"-",TIMEVALUE(SUBSTITUTE(TRIM(VLOOKUP(B96,Results!B:O,$K$1,FALSE)),".",":")))</f>
        <v>-</v>
      </c>
      <c r="I96" s="163">
        <f>A91</f>
        <v>0</v>
      </c>
      <c r="J96" s="164">
        <v>6</v>
      </c>
      <c r="K96" s="167" t="str">
        <f>H91</f>
        <v>-</v>
      </c>
      <c r="L96" s="168"/>
    </row>
    <row r="97" spans="1:12" ht="12.75" customHeight="1">
      <c r="A97" s="142"/>
      <c r="B97" s="151"/>
      <c r="C97" s="152"/>
      <c r="D97" s="137"/>
      <c r="E97" s="137"/>
      <c r="F97" s="152"/>
      <c r="G97" s="139"/>
      <c r="H97" s="158"/>
      <c r="I97" s="163">
        <f>A91</f>
        <v>0</v>
      </c>
      <c r="J97" s="164">
        <v>20</v>
      </c>
      <c r="K97" s="167" t="str">
        <f>H91</f>
        <v>-</v>
      </c>
      <c r="L97" s="168"/>
    </row>
    <row r="98" spans="1:12" ht="12.75" customHeight="1">
      <c r="A98" s="140"/>
      <c r="B98" s="146" t="str">
        <f>VLOOKUP($B100,Startlist!$B:$H,6,FALSE)</f>
        <v>MURAKAS RACING</v>
      </c>
      <c r="C98" s="147"/>
      <c r="D98" s="148"/>
      <c r="E98" s="148"/>
      <c r="F98" s="147"/>
      <c r="G98" s="149"/>
      <c r="H98" s="159" t="str">
        <f>IF(ISERROR(SMALL(H100:H101,1)+SMALL(H100:H101,2)),"-",SMALL(H100:H101,1)+SMALL(H100:H101,2))</f>
        <v>-</v>
      </c>
      <c r="I98" s="163">
        <f>A98</f>
        <v>0</v>
      </c>
      <c r="J98" s="164">
        <v>1</v>
      </c>
      <c r="K98" s="166" t="str">
        <f>H98</f>
        <v>-</v>
      </c>
      <c r="L98" s="168"/>
    </row>
    <row r="99" spans="1:12" ht="12.75" customHeight="1">
      <c r="A99" s="142"/>
      <c r="B99" s="151"/>
      <c r="C99" s="152"/>
      <c r="D99" s="137"/>
      <c r="E99" s="137"/>
      <c r="F99" s="152"/>
      <c r="G99" s="139"/>
      <c r="H99" s="158"/>
      <c r="I99" s="163">
        <f>A98</f>
        <v>0</v>
      </c>
      <c r="J99" s="164">
        <v>2</v>
      </c>
      <c r="K99" s="167" t="str">
        <f>H98</f>
        <v>-</v>
      </c>
      <c r="L99" s="168"/>
    </row>
    <row r="100" spans="1:12" ht="12.75" customHeight="1">
      <c r="A100" s="142"/>
      <c r="B100" s="151">
        <v>51</v>
      </c>
      <c r="C100" s="152" t="str">
        <f>VLOOKUP($B100,Startlist!$B:$H,2,FALSE)</f>
        <v>MV4</v>
      </c>
      <c r="D100" s="139" t="str">
        <f>VLOOKUP($B100,Startlist!$B:$H,3,FALSE)</f>
        <v>Chrislin Sepp</v>
      </c>
      <c r="E100" s="139" t="str">
        <f>VLOOKUP($B100,Startlist!$B:$H,4,FALSE)</f>
        <v>Kristo Holtsmann</v>
      </c>
      <c r="F100" s="152" t="str">
        <f>VLOOKUP($B100,Startlist!$B:$H,5,FALSE)</f>
        <v>EST</v>
      </c>
      <c r="G100" s="139" t="str">
        <f>VLOOKUP($B100,Startlist!$B:$H,7,FALSE)</f>
        <v>Mitsubishi Lancer Evo 9</v>
      </c>
      <c r="H100" s="160" t="str">
        <f>IF(ISERROR(TIMEVALUE(SUBSTITUTE(TRIM(VLOOKUP(B100,Results!B:O,$K$1,FALSE)),".",":"))),"-",TIMEVALUE(SUBSTITUTE(TRIM(VLOOKUP(B100,Results!B:O,$K$1,FALSE)),".",":")))</f>
        <v>-</v>
      </c>
      <c r="I100" s="163">
        <f>A98</f>
        <v>0</v>
      </c>
      <c r="J100" s="164">
        <v>3</v>
      </c>
      <c r="K100" s="167" t="str">
        <f>H98</f>
        <v>-</v>
      </c>
      <c r="L100" s="168"/>
    </row>
    <row r="101" spans="1:12" ht="12.75" customHeight="1">
      <c r="A101" s="142"/>
      <c r="B101" s="151">
        <v>58</v>
      </c>
      <c r="C101" s="152" t="str">
        <f>VLOOKUP($B101,Startlist!$B:$H,2,FALSE)</f>
        <v>MV6</v>
      </c>
      <c r="D101" s="139" t="str">
        <f>VLOOKUP($B101,Startlist!$B:$H,3,FALSE)</f>
        <v>Mart Kask</v>
      </c>
      <c r="E101" s="139" t="str">
        <f>VLOOKUP($B101,Startlist!$B:$H,4,FALSE)</f>
        <v>Karl Koosa</v>
      </c>
      <c r="F101" s="152" t="str">
        <f>VLOOKUP($B101,Startlist!$B:$H,5,FALSE)</f>
        <v>EST</v>
      </c>
      <c r="G101" s="139" t="str">
        <f>VLOOKUP($B101,Startlist!$B:$H,7,FALSE)</f>
        <v>BMW 318IS</v>
      </c>
      <c r="H101" s="160" t="str">
        <f>IF(ISERROR(TIMEVALUE(SUBSTITUTE(TRIM(VLOOKUP(B101,Results!B:O,$K$1,FALSE)),".",":"))),"-",TIMEVALUE(SUBSTITUTE(TRIM(VLOOKUP(B101,Results!B:O,$K$1,FALSE)),".",":")))</f>
        <v>-</v>
      </c>
      <c r="I101" s="163">
        <f>A98</f>
        <v>0</v>
      </c>
      <c r="J101" s="164">
        <v>4</v>
      </c>
      <c r="K101" s="167" t="str">
        <f>H98</f>
        <v>-</v>
      </c>
      <c r="L101" s="168"/>
    </row>
    <row r="102" spans="1:12" ht="12.75" customHeight="1">
      <c r="A102" s="142"/>
      <c r="B102" s="151"/>
      <c r="C102" s="152"/>
      <c r="D102" s="137"/>
      <c r="E102" s="137"/>
      <c r="F102" s="152"/>
      <c r="G102" s="139"/>
      <c r="H102" s="158"/>
      <c r="I102" s="163">
        <f>A98</f>
        <v>0</v>
      </c>
      <c r="J102" s="164">
        <v>20</v>
      </c>
      <c r="K102" s="167" t="str">
        <f>H98</f>
        <v>-</v>
      </c>
      <c r="L102" s="168"/>
    </row>
    <row r="103" spans="1:12" ht="12.75" customHeight="1">
      <c r="A103" s="140"/>
      <c r="B103" s="146" t="str">
        <f>VLOOKUP($B105,Startlist!$B:$H,6,FALSE)</f>
        <v>THULE MOTORSPORT</v>
      </c>
      <c r="C103" s="147"/>
      <c r="D103" s="148"/>
      <c r="E103" s="148"/>
      <c r="F103" s="147"/>
      <c r="G103" s="149"/>
      <c r="H103" s="159" t="str">
        <f>IF(ISERROR(SMALL(H105:H106,1)+SMALL(H105:H106,2)),"-",SMALL(H105:H106,1)+SMALL(H105:H106,2))</f>
        <v>-</v>
      </c>
      <c r="I103" s="163">
        <f>A103</f>
        <v>0</v>
      </c>
      <c r="J103" s="164">
        <v>1</v>
      </c>
      <c r="K103" s="166" t="str">
        <f>H103</f>
        <v>-</v>
      </c>
      <c r="L103" s="168"/>
    </row>
    <row r="104" spans="1:12" ht="12.75" customHeight="1">
      <c r="A104" s="142"/>
      <c r="B104" s="151"/>
      <c r="C104" s="152"/>
      <c r="D104" s="137"/>
      <c r="E104" s="137"/>
      <c r="F104" s="152"/>
      <c r="G104" s="139"/>
      <c r="H104" s="158"/>
      <c r="I104" s="163">
        <f>A103</f>
        <v>0</v>
      </c>
      <c r="J104" s="164">
        <v>2</v>
      </c>
      <c r="K104" s="167" t="str">
        <f>H103</f>
        <v>-</v>
      </c>
      <c r="L104" s="168"/>
    </row>
    <row r="105" spans="1:12" ht="12.75" customHeight="1">
      <c r="A105" s="142"/>
      <c r="B105" s="151">
        <v>25</v>
      </c>
      <c r="C105" s="152" t="str">
        <f>VLOOKUP($B105,Startlist!$B:$H,2,FALSE)</f>
        <v>MV3</v>
      </c>
      <c r="D105" s="139" t="str">
        <f>VLOOKUP($B105,Startlist!$B:$H,3,FALSE)</f>
        <v>Janno Pagar</v>
      </c>
      <c r="E105" s="139" t="str">
        <f>VLOOKUP($B105,Startlist!$B:$H,4,FALSE)</f>
        <v>Magnus Lepp</v>
      </c>
      <c r="F105" s="152" t="str">
        <f>VLOOKUP($B105,Startlist!$B:$H,5,FALSE)</f>
        <v>EST</v>
      </c>
      <c r="G105" s="139" t="str">
        <f>VLOOKUP($B105,Startlist!$B:$H,7,FALSE)</f>
        <v>Ford Fiesta</v>
      </c>
      <c r="H105" s="160">
        <f>IF(ISERROR(TIMEVALUE(SUBSTITUTE(TRIM(VLOOKUP(B105,Results!B:O,$K$1,FALSE)),".",":"))),"-",TIMEVALUE(SUBSTITUTE(TRIM(VLOOKUP(B105,Results!B:O,$K$1,FALSE)),".",":")))</f>
        <v>0.0459375</v>
      </c>
      <c r="I105" s="163">
        <f>A103</f>
        <v>0</v>
      </c>
      <c r="J105" s="164">
        <v>3</v>
      </c>
      <c r="K105" s="167" t="str">
        <f>H103</f>
        <v>-</v>
      </c>
      <c r="L105" s="168"/>
    </row>
    <row r="106" spans="1:12" ht="12.75" customHeight="1">
      <c r="A106" s="142"/>
      <c r="B106" s="151">
        <v>56</v>
      </c>
      <c r="C106" s="152" t="str">
        <f>VLOOKUP($B106,Startlist!$B:$H,2,FALSE)</f>
        <v>MV5</v>
      </c>
      <c r="D106" s="139" t="str">
        <f>VLOOKUP($B106,Startlist!$B:$H,3,FALSE)</f>
        <v>Kristo Laadre</v>
      </c>
      <c r="E106" s="139" t="str">
        <f>VLOOKUP($B106,Startlist!$B:$H,4,FALSE)</f>
        <v>Andres Lichtfeldt</v>
      </c>
      <c r="F106" s="152" t="str">
        <f>VLOOKUP($B106,Startlist!$B:$H,5,FALSE)</f>
        <v>EST</v>
      </c>
      <c r="G106" s="139" t="str">
        <f>VLOOKUP($B106,Startlist!$B:$H,7,FALSE)</f>
        <v>Toyota Starlet</v>
      </c>
      <c r="H106" s="160" t="str">
        <f>IF(ISERROR(TIMEVALUE(SUBSTITUTE(TRIM(VLOOKUP(B106,Results!B:O,$K$1,FALSE)),".",":"))),"-",TIMEVALUE(SUBSTITUTE(TRIM(VLOOKUP(B106,Results!B:O,$K$1,FALSE)),".",":")))</f>
        <v>-</v>
      </c>
      <c r="I106" s="163">
        <f>A103</f>
        <v>0</v>
      </c>
      <c r="J106" s="164">
        <v>4</v>
      </c>
      <c r="K106" s="167" t="str">
        <f>H103</f>
        <v>-</v>
      </c>
      <c r="L106" s="168"/>
    </row>
    <row r="107" spans="1:12" ht="12.75" customHeight="1">
      <c r="A107" s="142"/>
      <c r="B107" s="151"/>
      <c r="C107" s="152"/>
      <c r="D107" s="137"/>
      <c r="E107" s="137"/>
      <c r="F107" s="152"/>
      <c r="G107" s="139"/>
      <c r="H107" s="158"/>
      <c r="I107" s="163">
        <f>A103</f>
        <v>0</v>
      </c>
      <c r="J107" s="164">
        <v>20</v>
      </c>
      <c r="K107" s="167" t="str">
        <f>H103</f>
        <v>-</v>
      </c>
      <c r="L107" s="168"/>
    </row>
    <row r="108" spans="1:12" ht="12.75" customHeight="1">
      <c r="A108" s="140"/>
      <c r="B108" s="146" t="str">
        <f>VLOOKUP($B110,Startlist!$B:$H,6,FALSE)</f>
        <v>MRF MOTORSPORT</v>
      </c>
      <c r="C108" s="147"/>
      <c r="D108" s="148"/>
      <c r="E108" s="148"/>
      <c r="F108" s="147"/>
      <c r="G108" s="149"/>
      <c r="H108" s="159" t="str">
        <f>IF(ISERROR(SMALL(H110:H112,1)+SMALL(H110:H112,2)),"-",SMALL(H110:H112,1)+SMALL(H110:H112,2))</f>
        <v>-</v>
      </c>
      <c r="I108" s="163">
        <f>A108</f>
        <v>0</v>
      </c>
      <c r="J108" s="164">
        <v>1</v>
      </c>
      <c r="K108" s="166" t="str">
        <f>H108</f>
        <v>-</v>
      </c>
      <c r="L108" s="168"/>
    </row>
    <row r="109" spans="1:12" ht="12.75" customHeight="1">
      <c r="A109" s="142"/>
      <c r="B109" s="151"/>
      <c r="C109" s="152"/>
      <c r="D109" s="137"/>
      <c r="E109" s="137"/>
      <c r="F109" s="152"/>
      <c r="G109" s="139"/>
      <c r="H109" s="158"/>
      <c r="I109" s="163">
        <f>A108</f>
        <v>0</v>
      </c>
      <c r="J109" s="164">
        <v>2</v>
      </c>
      <c r="K109" s="167" t="str">
        <f>H108</f>
        <v>-</v>
      </c>
      <c r="L109" s="168"/>
    </row>
    <row r="110" spans="1:12" ht="12.75" customHeight="1">
      <c r="A110" s="142"/>
      <c r="B110" s="151">
        <v>37</v>
      </c>
      <c r="C110" s="152" t="str">
        <f>VLOOKUP($B110,Startlist!$B:$H,2,FALSE)</f>
        <v>MV7</v>
      </c>
      <c r="D110" s="139" t="str">
        <f>VLOOKUP($B110,Startlist!$B:$H,3,FALSE)</f>
        <v>Rene Uukareda</v>
      </c>
      <c r="E110" s="139" t="str">
        <f>VLOOKUP($B110,Startlist!$B:$H,4,FALSE)</f>
        <v>Jan Nōlvak</v>
      </c>
      <c r="F110" s="152" t="str">
        <f>VLOOKUP($B110,Startlist!$B:$H,5,FALSE)</f>
        <v>EST</v>
      </c>
      <c r="G110" s="139" t="str">
        <f>VLOOKUP($B110,Startlist!$B:$H,7,FALSE)</f>
        <v>BMW M3</v>
      </c>
      <c r="H110" s="160" t="str">
        <f>IF(ISERROR(TIMEVALUE(SUBSTITUTE(TRIM(VLOOKUP(B110,Results!B:O,$K$1,FALSE)),".",":"))),"-",TIMEVALUE(SUBSTITUTE(TRIM(VLOOKUP(B110,Results!B:O,$K$1,FALSE)),".",":")))</f>
        <v>-</v>
      </c>
      <c r="I110" s="163">
        <f>A108</f>
        <v>0</v>
      </c>
      <c r="J110" s="164">
        <v>3</v>
      </c>
      <c r="K110" s="167" t="str">
        <f>H108</f>
        <v>-</v>
      </c>
      <c r="L110" s="168"/>
    </row>
    <row r="111" spans="1:12" ht="12.75" customHeight="1">
      <c r="A111" s="142"/>
      <c r="B111" s="151">
        <v>39</v>
      </c>
      <c r="C111" s="152" t="str">
        <f>VLOOKUP($B111,Startlist!$B:$H,2,FALSE)</f>
        <v>MV7</v>
      </c>
      <c r="D111" s="139" t="str">
        <f>VLOOKUP($B111,Startlist!$B:$H,3,FALSE)</f>
        <v>Raiko Aru</v>
      </c>
      <c r="E111" s="139" t="str">
        <f>VLOOKUP($B111,Startlist!$B:$H,4,FALSE)</f>
        <v>Veiko Kullamäe</v>
      </c>
      <c r="F111" s="152" t="str">
        <f>VLOOKUP($B111,Startlist!$B:$H,5,FALSE)</f>
        <v>EST</v>
      </c>
      <c r="G111" s="139" t="str">
        <f>VLOOKUP($B111,Startlist!$B:$H,7,FALSE)</f>
        <v>BMW 1M</v>
      </c>
      <c r="H111" s="160">
        <f>IF(ISERROR(TIMEVALUE(SUBSTITUTE(TRIM(VLOOKUP(B111,Results!B:O,$K$1,FALSE)),".",":"))),"-",TIMEVALUE(SUBSTITUTE(TRIM(VLOOKUP(B111,Results!B:O,$K$1,FALSE)),".",":")))</f>
        <v>0.04117361111111111</v>
      </c>
      <c r="I111" s="163">
        <f>A108</f>
        <v>0</v>
      </c>
      <c r="J111" s="164">
        <v>4</v>
      </c>
      <c r="K111" s="167" t="str">
        <f>H108</f>
        <v>-</v>
      </c>
      <c r="L111" s="168"/>
    </row>
    <row r="112" spans="1:12" ht="12.75" customHeight="1">
      <c r="A112" s="142"/>
      <c r="B112" s="151">
        <v>81</v>
      </c>
      <c r="C112" s="152" t="str">
        <f>VLOOKUP($B112,Startlist!$B:$H,2,FALSE)</f>
        <v>MV7</v>
      </c>
      <c r="D112" s="139" t="str">
        <f>VLOOKUP($B112,Startlist!$B:$H,3,FALSE)</f>
        <v>Marek Tammoja</v>
      </c>
      <c r="E112" s="139" t="str">
        <f>VLOOKUP($B112,Startlist!$B:$H,4,FALSE)</f>
        <v>Markus Tammoja</v>
      </c>
      <c r="F112" s="152" t="str">
        <f>VLOOKUP($B112,Startlist!$B:$H,5,FALSE)</f>
        <v>EST</v>
      </c>
      <c r="G112" s="139" t="str">
        <f>VLOOKUP($B112,Startlist!$B:$H,7,FALSE)</f>
        <v>BMW 316I</v>
      </c>
      <c r="H112" s="160" t="str">
        <f>IF(ISERROR(TIMEVALUE(SUBSTITUTE(TRIM(VLOOKUP(B112,Results!B:O,$K$1,FALSE)),".",":"))),"-",TIMEVALUE(SUBSTITUTE(TRIM(VLOOKUP(B112,Results!B:O,$K$1,FALSE)),".",":")))</f>
        <v>-</v>
      </c>
      <c r="I112" s="163">
        <f>A108</f>
        <v>0</v>
      </c>
      <c r="J112" s="164">
        <v>6</v>
      </c>
      <c r="K112" s="167" t="str">
        <f>H108</f>
        <v>-</v>
      </c>
      <c r="L112" s="168"/>
    </row>
    <row r="113" spans="1:12" ht="12.75" customHeight="1">
      <c r="A113" s="142"/>
      <c r="B113" s="151"/>
      <c r="C113" s="152"/>
      <c r="D113" s="137"/>
      <c r="E113" s="137"/>
      <c r="F113" s="152"/>
      <c r="G113" s="139"/>
      <c r="H113" s="158"/>
      <c r="I113" s="163">
        <f>A108</f>
        <v>0</v>
      </c>
      <c r="J113" s="164">
        <v>20</v>
      </c>
      <c r="K113" s="167" t="str">
        <f>H108</f>
        <v>-</v>
      </c>
      <c r="L113" s="168"/>
    </row>
    <row r="114" spans="1:12" ht="12.75" customHeight="1">
      <c r="A114" s="140"/>
      <c r="B114" s="146" t="str">
        <f>VLOOKUP($B116,Startlist!$B:$H,6,FALSE)</f>
        <v>SAR-TECH MOTORSPORT</v>
      </c>
      <c r="C114" s="147"/>
      <c r="D114" s="148"/>
      <c r="E114" s="148"/>
      <c r="F114" s="147"/>
      <c r="G114" s="149"/>
      <c r="H114" s="159" t="str">
        <f>IF(ISERROR(SMALL(H116:H117,1)+SMALL(H116:H117,2)),"-",SMALL(H116:H117,1)+SMALL(H116:H117,2))</f>
        <v>-</v>
      </c>
      <c r="I114" s="163">
        <f>A114</f>
        <v>0</v>
      </c>
      <c r="J114" s="164">
        <v>1</v>
      </c>
      <c r="K114" s="166" t="str">
        <f>H114</f>
        <v>-</v>
      </c>
      <c r="L114" s="168"/>
    </row>
    <row r="115" spans="1:12" ht="12.75" customHeight="1">
      <c r="A115" s="142"/>
      <c r="B115" s="151"/>
      <c r="C115" s="152"/>
      <c r="D115" s="137"/>
      <c r="E115" s="137"/>
      <c r="F115" s="152"/>
      <c r="G115" s="139"/>
      <c r="H115" s="158"/>
      <c r="I115" s="163">
        <f>A114</f>
        <v>0</v>
      </c>
      <c r="J115" s="164">
        <v>2</v>
      </c>
      <c r="K115" s="167" t="str">
        <f>H114</f>
        <v>-</v>
      </c>
      <c r="L115" s="168"/>
    </row>
    <row r="116" spans="1:12" ht="12.75" customHeight="1">
      <c r="A116" s="142"/>
      <c r="B116" s="151">
        <v>44</v>
      </c>
      <c r="C116" s="152" t="str">
        <f>VLOOKUP($B116,Startlist!$B:$H,2,FALSE)</f>
        <v>MV7</v>
      </c>
      <c r="D116" s="139" t="str">
        <f>VLOOKUP($B116,Startlist!$B:$H,3,FALSE)</f>
        <v>Lembit Soe</v>
      </c>
      <c r="E116" s="139" t="str">
        <f>VLOOKUP($B116,Startlist!$B:$H,4,FALSE)</f>
        <v>Kalle Ahu</v>
      </c>
      <c r="F116" s="152" t="str">
        <f>VLOOKUP($B116,Startlist!$B:$H,5,FALSE)</f>
        <v>EST</v>
      </c>
      <c r="G116" s="139" t="str">
        <f>VLOOKUP($B116,Startlist!$B:$H,7,FALSE)</f>
        <v>Toyota Starlet</v>
      </c>
      <c r="H116" s="160" t="str">
        <f>IF(ISERROR(TIMEVALUE(SUBSTITUTE(TRIM(VLOOKUP(B116,Results!B:O,$K$1,FALSE)),".",":"))),"-",TIMEVALUE(SUBSTITUTE(TRIM(VLOOKUP(B116,Results!B:O,$K$1,FALSE)),".",":")))</f>
        <v>-</v>
      </c>
      <c r="I116" s="163">
        <f>A114</f>
        <v>0</v>
      </c>
      <c r="J116" s="164">
        <v>3</v>
      </c>
      <c r="K116" s="167" t="str">
        <f>H114</f>
        <v>-</v>
      </c>
      <c r="L116" s="168"/>
    </row>
    <row r="117" spans="1:12" ht="12.75" customHeight="1">
      <c r="A117" s="142"/>
      <c r="B117" s="151">
        <v>83</v>
      </c>
      <c r="C117" s="152" t="str">
        <f>VLOOKUP($B117,Startlist!$B:$H,2,FALSE)</f>
        <v>MV6</v>
      </c>
      <c r="D117" s="139" t="str">
        <f>VLOOKUP($B117,Startlist!$B:$H,3,FALSE)</f>
        <v>Fred Nelma</v>
      </c>
      <c r="E117" s="139" t="str">
        <f>VLOOKUP($B117,Startlist!$B:$H,4,FALSE)</f>
        <v>Geito Reek</v>
      </c>
      <c r="F117" s="152" t="str">
        <f>VLOOKUP($B117,Startlist!$B:$H,5,FALSE)</f>
        <v>EST</v>
      </c>
      <c r="G117" s="139" t="str">
        <f>VLOOKUP($B117,Startlist!$B:$H,7,FALSE)</f>
        <v>Honda Civic Type-R</v>
      </c>
      <c r="H117" s="160" t="str">
        <f>IF(ISERROR(TIMEVALUE(SUBSTITUTE(TRIM(VLOOKUP(B117,Results!B:O,$K$1,FALSE)),".",":"))),"-",TIMEVALUE(SUBSTITUTE(TRIM(VLOOKUP(B117,Results!B:O,$K$1,FALSE)),".",":")))</f>
        <v>-</v>
      </c>
      <c r="I117" s="163">
        <f>A114</f>
        <v>0</v>
      </c>
      <c r="J117" s="164">
        <v>4</v>
      </c>
      <c r="K117" s="167" t="str">
        <f>H114</f>
        <v>-</v>
      </c>
      <c r="L117" s="168"/>
    </row>
    <row r="118" spans="1:12" ht="12.75" customHeight="1">
      <c r="A118" s="142"/>
      <c r="B118" s="151"/>
      <c r="C118" s="152"/>
      <c r="D118" s="137"/>
      <c r="E118" s="137"/>
      <c r="F118" s="152"/>
      <c r="G118" s="139"/>
      <c r="H118" s="158"/>
      <c r="I118" s="163">
        <f>A114</f>
        <v>0</v>
      </c>
      <c r="J118" s="164">
        <v>20</v>
      </c>
      <c r="K118" s="167" t="str">
        <f>H114</f>
        <v>-</v>
      </c>
      <c r="L118" s="168"/>
    </row>
  </sheetData>
  <sheetProtection/>
  <mergeCells count="4">
    <mergeCell ref="A1:G1"/>
    <mergeCell ref="A2:G2"/>
    <mergeCell ref="A3:G3"/>
    <mergeCell ref="I1:J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rowBreaks count="1" manualBreakCount="1">
    <brk id="10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45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140625" style="19" customWidth="1"/>
    <col min="2" max="2" width="4.421875" style="220" customWidth="1"/>
    <col min="3" max="3" width="6.421875" style="2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1" customWidth="1"/>
    <col min="9" max="9" width="9.57421875" style="19" customWidth="1"/>
  </cols>
  <sheetData>
    <row r="1" ht="15">
      <c r="F1" s="23"/>
    </row>
    <row r="2" ht="15.75">
      <c r="F2" s="1" t="str">
        <f>Startlist!A1</f>
        <v>18th RedGrey Team South Estonian Rally</v>
      </c>
    </row>
    <row r="3" ht="15">
      <c r="F3" s="23" t="str">
        <f>Startlist!$F3</f>
        <v>23.08.2020</v>
      </c>
    </row>
    <row r="4" spans="6:8" ht="15">
      <c r="F4" s="23" t="str">
        <f>Startlist!$F4</f>
        <v>Võru</v>
      </c>
      <c r="H4" s="20"/>
    </row>
    <row r="5" spans="1:10" ht="18.75">
      <c r="A5" s="122" t="s">
        <v>51</v>
      </c>
      <c r="D5" s="81"/>
      <c r="E5" s="81"/>
      <c r="F5" s="1"/>
      <c r="G5" s="81"/>
      <c r="H5" s="20"/>
      <c r="J5" s="81"/>
    </row>
    <row r="6" spans="1:10" ht="13.5" customHeight="1">
      <c r="A6" s="122"/>
      <c r="B6" s="183"/>
      <c r="C6" s="92"/>
      <c r="D6" s="119"/>
      <c r="E6" s="119"/>
      <c r="F6" s="120"/>
      <c r="G6" s="119"/>
      <c r="H6" s="121"/>
      <c r="I6" s="228" t="s">
        <v>1955</v>
      </c>
      <c r="J6" s="81"/>
    </row>
    <row r="7" spans="1:10" ht="3" customHeight="1">
      <c r="A7" s="183"/>
      <c r="B7" s="183"/>
      <c r="C7" s="201"/>
      <c r="D7" s="202"/>
      <c r="E7" s="202"/>
      <c r="F7" s="172"/>
      <c r="G7" s="173"/>
      <c r="H7" s="184"/>
      <c r="I7" s="183"/>
      <c r="J7" s="81"/>
    </row>
    <row r="8" spans="1:10" s="3" customFormat="1" ht="12.75">
      <c r="A8" s="175" t="s">
        <v>441</v>
      </c>
      <c r="B8" s="175" t="s">
        <v>1956</v>
      </c>
      <c r="C8" s="176" t="s">
        <v>94</v>
      </c>
      <c r="D8" s="177" t="s">
        <v>158</v>
      </c>
      <c r="E8" s="177" t="s">
        <v>159</v>
      </c>
      <c r="F8" s="176" t="s">
        <v>96</v>
      </c>
      <c r="G8" s="177" t="s">
        <v>160</v>
      </c>
      <c r="H8" s="178" t="s">
        <v>161</v>
      </c>
      <c r="I8" s="175" t="s">
        <v>1515</v>
      </c>
      <c r="J8" s="82"/>
    </row>
    <row r="9" spans="1:10" ht="12.75">
      <c r="A9" s="179" t="s">
        <v>442</v>
      </c>
      <c r="B9" s="175" t="s">
        <v>1957</v>
      </c>
      <c r="C9" s="180" t="s">
        <v>94</v>
      </c>
      <c r="D9" s="181" t="s">
        <v>390</v>
      </c>
      <c r="E9" s="181" t="s">
        <v>391</v>
      </c>
      <c r="F9" s="180" t="s">
        <v>162</v>
      </c>
      <c r="G9" s="181" t="s">
        <v>277</v>
      </c>
      <c r="H9" s="182" t="s">
        <v>278</v>
      </c>
      <c r="I9" s="179" t="s">
        <v>1519</v>
      </c>
      <c r="J9" s="81"/>
    </row>
    <row r="10" spans="1:10" ht="12.75">
      <c r="A10" s="179" t="s">
        <v>443</v>
      </c>
      <c r="B10" s="179" t="s">
        <v>1958</v>
      </c>
      <c r="C10" s="180" t="s">
        <v>94</v>
      </c>
      <c r="D10" s="181" t="s">
        <v>274</v>
      </c>
      <c r="E10" s="181" t="s">
        <v>275</v>
      </c>
      <c r="F10" s="180" t="s">
        <v>276</v>
      </c>
      <c r="G10" s="181" t="s">
        <v>277</v>
      </c>
      <c r="H10" s="182" t="s">
        <v>278</v>
      </c>
      <c r="I10" s="179" t="s">
        <v>1523</v>
      </c>
      <c r="J10" s="81"/>
    </row>
    <row r="11" spans="1:10" ht="12.75">
      <c r="A11" s="179" t="s">
        <v>444</v>
      </c>
      <c r="B11" s="179" t="s">
        <v>1959</v>
      </c>
      <c r="C11" s="180" t="s">
        <v>94</v>
      </c>
      <c r="D11" s="181" t="s">
        <v>236</v>
      </c>
      <c r="E11" s="181" t="s">
        <v>237</v>
      </c>
      <c r="F11" s="180" t="s">
        <v>162</v>
      </c>
      <c r="G11" s="181" t="s">
        <v>238</v>
      </c>
      <c r="H11" s="182" t="s">
        <v>46</v>
      </c>
      <c r="I11" s="179" t="s">
        <v>1527</v>
      </c>
      <c r="J11" s="81"/>
    </row>
    <row r="12" spans="1:10" ht="12.75">
      <c r="A12" s="179" t="s">
        <v>445</v>
      </c>
      <c r="B12" s="179" t="s">
        <v>1960</v>
      </c>
      <c r="C12" s="180" t="s">
        <v>94</v>
      </c>
      <c r="D12" s="181" t="s">
        <v>260</v>
      </c>
      <c r="E12" s="181" t="s">
        <v>261</v>
      </c>
      <c r="F12" s="180" t="s">
        <v>262</v>
      </c>
      <c r="G12" s="181" t="s">
        <v>160</v>
      </c>
      <c r="H12" s="182" t="s">
        <v>161</v>
      </c>
      <c r="I12" s="179" t="s">
        <v>1531</v>
      </c>
      <c r="J12" s="81"/>
    </row>
    <row r="13" spans="1:10" ht="12.75">
      <c r="A13" s="179" t="s">
        <v>446</v>
      </c>
      <c r="B13" s="179" t="s">
        <v>1961</v>
      </c>
      <c r="C13" s="180" t="s">
        <v>94</v>
      </c>
      <c r="D13" s="181" t="s">
        <v>45</v>
      </c>
      <c r="E13" s="181" t="s">
        <v>221</v>
      </c>
      <c r="F13" s="180" t="s">
        <v>96</v>
      </c>
      <c r="G13" s="181" t="s">
        <v>110</v>
      </c>
      <c r="H13" s="182" t="s">
        <v>46</v>
      </c>
      <c r="I13" s="179" t="s">
        <v>1534</v>
      </c>
      <c r="J13" s="81"/>
    </row>
    <row r="14" spans="1:10" ht="12.75">
      <c r="A14" s="179" t="s">
        <v>447</v>
      </c>
      <c r="B14" s="179" t="s">
        <v>1962</v>
      </c>
      <c r="C14" s="180" t="s">
        <v>127</v>
      </c>
      <c r="D14" s="181" t="s">
        <v>248</v>
      </c>
      <c r="E14" s="181" t="s">
        <v>249</v>
      </c>
      <c r="F14" s="180" t="s">
        <v>162</v>
      </c>
      <c r="G14" s="181" t="s">
        <v>160</v>
      </c>
      <c r="H14" s="182" t="s">
        <v>250</v>
      </c>
      <c r="I14" s="179" t="s">
        <v>1537</v>
      </c>
      <c r="J14" s="81"/>
    </row>
    <row r="15" spans="1:10" ht="12.75">
      <c r="A15" s="179" t="s">
        <v>448</v>
      </c>
      <c r="B15" s="179" t="s">
        <v>1963</v>
      </c>
      <c r="C15" s="180" t="s">
        <v>127</v>
      </c>
      <c r="D15" s="181" t="s">
        <v>240</v>
      </c>
      <c r="E15" s="181" t="s">
        <v>241</v>
      </c>
      <c r="F15" s="180" t="s">
        <v>242</v>
      </c>
      <c r="G15" s="181" t="s">
        <v>160</v>
      </c>
      <c r="H15" s="182" t="s">
        <v>152</v>
      </c>
      <c r="I15" s="179" t="s">
        <v>1540</v>
      </c>
      <c r="J15" s="81"/>
    </row>
    <row r="16" spans="1:10" ht="12.75">
      <c r="A16" s="179" t="s">
        <v>449</v>
      </c>
      <c r="B16" s="179" t="s">
        <v>1964</v>
      </c>
      <c r="C16" s="180" t="s">
        <v>127</v>
      </c>
      <c r="D16" s="181" t="s">
        <v>243</v>
      </c>
      <c r="E16" s="181" t="s">
        <v>244</v>
      </c>
      <c r="F16" s="180" t="s">
        <v>162</v>
      </c>
      <c r="G16" s="181" t="s">
        <v>245</v>
      </c>
      <c r="H16" s="182" t="s">
        <v>246</v>
      </c>
      <c r="I16" s="179" t="s">
        <v>1544</v>
      </c>
      <c r="J16" s="81"/>
    </row>
    <row r="17" spans="1:10" ht="12.75">
      <c r="A17" s="179" t="s">
        <v>450</v>
      </c>
      <c r="B17" s="179" t="s">
        <v>1965</v>
      </c>
      <c r="C17" s="180" t="s">
        <v>127</v>
      </c>
      <c r="D17" s="181" t="s">
        <v>252</v>
      </c>
      <c r="E17" s="181" t="s">
        <v>253</v>
      </c>
      <c r="F17" s="180" t="s">
        <v>254</v>
      </c>
      <c r="G17" s="181" t="s">
        <v>160</v>
      </c>
      <c r="H17" s="182" t="s">
        <v>152</v>
      </c>
      <c r="I17" s="179" t="s">
        <v>1547</v>
      </c>
      <c r="J17" s="81"/>
    </row>
    <row r="18" spans="1:10" ht="12.75">
      <c r="A18" s="183"/>
      <c r="B18" s="183"/>
      <c r="C18" s="201"/>
      <c r="D18" s="202"/>
      <c r="E18" s="202"/>
      <c r="F18" s="172"/>
      <c r="G18" s="173"/>
      <c r="H18" s="184"/>
      <c r="I18" s="183"/>
      <c r="J18" s="81"/>
    </row>
    <row r="19" spans="1:10" ht="12.75">
      <c r="A19" s="183"/>
      <c r="B19" s="183"/>
      <c r="C19" s="172"/>
      <c r="D19" s="173"/>
      <c r="E19" s="173"/>
      <c r="F19" s="172"/>
      <c r="G19" s="173"/>
      <c r="H19" s="184"/>
      <c r="I19" s="229" t="s">
        <v>1966</v>
      </c>
      <c r="J19" s="81"/>
    </row>
    <row r="20" spans="1:10" s="3" customFormat="1" ht="12.75">
      <c r="A20" s="185" t="s">
        <v>441</v>
      </c>
      <c r="B20" s="185" t="s">
        <v>1956</v>
      </c>
      <c r="C20" s="186" t="s">
        <v>94</v>
      </c>
      <c r="D20" s="187" t="s">
        <v>158</v>
      </c>
      <c r="E20" s="187" t="s">
        <v>159</v>
      </c>
      <c r="F20" s="186" t="s">
        <v>96</v>
      </c>
      <c r="G20" s="187" t="s">
        <v>160</v>
      </c>
      <c r="H20" s="188" t="s">
        <v>161</v>
      </c>
      <c r="I20" s="185" t="s">
        <v>1515</v>
      </c>
      <c r="J20" s="82"/>
    </row>
    <row r="21" spans="1:10" s="22" customFormat="1" ht="12.75">
      <c r="A21" s="189" t="s">
        <v>442</v>
      </c>
      <c r="B21" s="189" t="s">
        <v>1957</v>
      </c>
      <c r="C21" s="190" t="s">
        <v>94</v>
      </c>
      <c r="D21" s="191" t="s">
        <v>390</v>
      </c>
      <c r="E21" s="191" t="s">
        <v>391</v>
      </c>
      <c r="F21" s="190" t="s">
        <v>162</v>
      </c>
      <c r="G21" s="191" t="s">
        <v>277</v>
      </c>
      <c r="H21" s="192" t="s">
        <v>278</v>
      </c>
      <c r="I21" s="189" t="s">
        <v>1519</v>
      </c>
      <c r="J21" s="83"/>
    </row>
    <row r="22" spans="1:10" s="22" customFormat="1" ht="12.75">
      <c r="A22" s="189" t="s">
        <v>443</v>
      </c>
      <c r="B22" s="189" t="s">
        <v>1958</v>
      </c>
      <c r="C22" s="190" t="s">
        <v>94</v>
      </c>
      <c r="D22" s="191" t="s">
        <v>274</v>
      </c>
      <c r="E22" s="191" t="s">
        <v>275</v>
      </c>
      <c r="F22" s="190" t="s">
        <v>276</v>
      </c>
      <c r="G22" s="191" t="s">
        <v>277</v>
      </c>
      <c r="H22" s="192" t="s">
        <v>278</v>
      </c>
      <c r="I22" s="189" t="s">
        <v>1523</v>
      </c>
      <c r="J22" s="83"/>
    </row>
    <row r="23" spans="1:10" ht="12.75">
      <c r="A23" s="183"/>
      <c r="B23" s="183"/>
      <c r="C23" s="172"/>
      <c r="D23" s="173"/>
      <c r="E23" s="173"/>
      <c r="F23" s="172"/>
      <c r="G23" s="173"/>
      <c r="H23" s="184"/>
      <c r="I23" s="183"/>
      <c r="J23" s="81"/>
    </row>
    <row r="24" spans="1:10" ht="12.75">
      <c r="A24" s="183"/>
      <c r="B24" s="183"/>
      <c r="C24" s="172"/>
      <c r="D24" s="173"/>
      <c r="E24" s="173"/>
      <c r="F24" s="172"/>
      <c r="G24" s="173"/>
      <c r="H24" s="184"/>
      <c r="I24" s="229" t="s">
        <v>1967</v>
      </c>
      <c r="J24" s="81"/>
    </row>
    <row r="25" spans="1:10" s="3" customFormat="1" ht="12.75">
      <c r="A25" s="185" t="s">
        <v>441</v>
      </c>
      <c r="B25" s="185" t="s">
        <v>1962</v>
      </c>
      <c r="C25" s="186" t="s">
        <v>127</v>
      </c>
      <c r="D25" s="187" t="s">
        <v>248</v>
      </c>
      <c r="E25" s="187" t="s">
        <v>249</v>
      </c>
      <c r="F25" s="186" t="s">
        <v>162</v>
      </c>
      <c r="G25" s="187" t="s">
        <v>160</v>
      </c>
      <c r="H25" s="188" t="s">
        <v>250</v>
      </c>
      <c r="I25" s="185" t="s">
        <v>1536</v>
      </c>
      <c r="J25" s="82"/>
    </row>
    <row r="26" spans="1:10" s="22" customFormat="1" ht="12.75">
      <c r="A26" s="189" t="s">
        <v>442</v>
      </c>
      <c r="B26" s="189" t="s">
        <v>1963</v>
      </c>
      <c r="C26" s="190" t="s">
        <v>127</v>
      </c>
      <c r="D26" s="191" t="s">
        <v>240</v>
      </c>
      <c r="E26" s="191" t="s">
        <v>241</v>
      </c>
      <c r="F26" s="190" t="s">
        <v>242</v>
      </c>
      <c r="G26" s="191" t="s">
        <v>160</v>
      </c>
      <c r="H26" s="192" t="s">
        <v>152</v>
      </c>
      <c r="I26" s="189" t="s">
        <v>1968</v>
      </c>
      <c r="J26" s="83"/>
    </row>
    <row r="27" spans="1:10" s="22" customFormat="1" ht="12.75">
      <c r="A27" s="189" t="s">
        <v>443</v>
      </c>
      <c r="B27" s="189" t="s">
        <v>1964</v>
      </c>
      <c r="C27" s="190" t="s">
        <v>127</v>
      </c>
      <c r="D27" s="191" t="s">
        <v>243</v>
      </c>
      <c r="E27" s="191" t="s">
        <v>244</v>
      </c>
      <c r="F27" s="190" t="s">
        <v>162</v>
      </c>
      <c r="G27" s="191" t="s">
        <v>245</v>
      </c>
      <c r="H27" s="192" t="s">
        <v>246</v>
      </c>
      <c r="I27" s="189" t="s">
        <v>1969</v>
      </c>
      <c r="J27" s="83"/>
    </row>
    <row r="28" spans="1:10" ht="12.75">
      <c r="A28" s="193"/>
      <c r="B28" s="183"/>
      <c r="C28" s="201"/>
      <c r="D28" s="193"/>
      <c r="E28" s="193"/>
      <c r="F28" s="193"/>
      <c r="G28" s="193"/>
      <c r="H28" s="184"/>
      <c r="I28" s="183"/>
      <c r="J28" s="81"/>
    </row>
    <row r="29" spans="1:10" ht="12.75">
      <c r="A29" s="183"/>
      <c r="B29" s="183"/>
      <c r="C29" s="172"/>
      <c r="D29" s="173"/>
      <c r="E29" s="173"/>
      <c r="F29" s="172"/>
      <c r="G29" s="173"/>
      <c r="H29" s="184"/>
      <c r="I29" s="229" t="s">
        <v>1970</v>
      </c>
      <c r="J29" s="81"/>
    </row>
    <row r="30" spans="1:10" s="3" customFormat="1" ht="12.75">
      <c r="A30" s="185" t="s">
        <v>441</v>
      </c>
      <c r="B30" s="185" t="s">
        <v>1971</v>
      </c>
      <c r="C30" s="186" t="s">
        <v>93</v>
      </c>
      <c r="D30" s="187" t="s">
        <v>33</v>
      </c>
      <c r="E30" s="187" t="s">
        <v>128</v>
      </c>
      <c r="F30" s="186" t="s">
        <v>96</v>
      </c>
      <c r="G30" s="187" t="s">
        <v>318</v>
      </c>
      <c r="H30" s="188" t="s">
        <v>166</v>
      </c>
      <c r="I30" s="185" t="s">
        <v>1701</v>
      </c>
      <c r="J30" s="82"/>
    </row>
    <row r="31" spans="1:10" ht="12.75">
      <c r="A31" s="189" t="s">
        <v>442</v>
      </c>
      <c r="B31" s="189" t="s">
        <v>1972</v>
      </c>
      <c r="C31" s="190" t="s">
        <v>93</v>
      </c>
      <c r="D31" s="191" t="s">
        <v>31</v>
      </c>
      <c r="E31" s="191" t="s">
        <v>467</v>
      </c>
      <c r="F31" s="190" t="s">
        <v>96</v>
      </c>
      <c r="G31" s="191" t="s">
        <v>7</v>
      </c>
      <c r="H31" s="192" t="s">
        <v>47</v>
      </c>
      <c r="I31" s="189" t="s">
        <v>1973</v>
      </c>
      <c r="J31" s="81"/>
    </row>
    <row r="32" spans="1:10" ht="12.75">
      <c r="A32" s="189" t="s">
        <v>443</v>
      </c>
      <c r="B32" s="189" t="s">
        <v>1974</v>
      </c>
      <c r="C32" s="190" t="s">
        <v>93</v>
      </c>
      <c r="D32" s="191" t="s">
        <v>109</v>
      </c>
      <c r="E32" s="191" t="s">
        <v>146</v>
      </c>
      <c r="F32" s="190" t="s">
        <v>96</v>
      </c>
      <c r="G32" s="191" t="s">
        <v>110</v>
      </c>
      <c r="H32" s="192" t="s">
        <v>305</v>
      </c>
      <c r="I32" s="189" t="s">
        <v>1975</v>
      </c>
      <c r="J32" s="81"/>
    </row>
    <row r="33" spans="1:10" ht="12.75">
      <c r="A33" s="183"/>
      <c r="B33" s="183"/>
      <c r="C33" s="172"/>
      <c r="D33" s="173"/>
      <c r="E33" s="173"/>
      <c r="F33" s="172"/>
      <c r="G33" s="173"/>
      <c r="H33" s="184"/>
      <c r="I33" s="183"/>
      <c r="J33" s="81"/>
    </row>
    <row r="34" spans="1:10" ht="12.75">
      <c r="A34" s="183"/>
      <c r="B34" s="183"/>
      <c r="C34" s="172"/>
      <c r="D34" s="173"/>
      <c r="E34" s="173"/>
      <c r="F34" s="172"/>
      <c r="G34" s="173"/>
      <c r="H34" s="184"/>
      <c r="I34" s="229" t="s">
        <v>1976</v>
      </c>
      <c r="J34" s="81"/>
    </row>
    <row r="35" spans="1:10" s="3" customFormat="1" ht="12.75">
      <c r="A35" s="185" t="s">
        <v>441</v>
      </c>
      <c r="B35" s="185" t="s">
        <v>1977</v>
      </c>
      <c r="C35" s="186" t="s">
        <v>90</v>
      </c>
      <c r="D35" s="187" t="s">
        <v>155</v>
      </c>
      <c r="E35" s="187" t="s">
        <v>156</v>
      </c>
      <c r="F35" s="186" t="s">
        <v>96</v>
      </c>
      <c r="G35" s="187" t="s">
        <v>30</v>
      </c>
      <c r="H35" s="188" t="s">
        <v>157</v>
      </c>
      <c r="I35" s="185" t="s">
        <v>1584</v>
      </c>
      <c r="J35" s="82"/>
    </row>
    <row r="36" spans="1:10" ht="12.75">
      <c r="A36" s="189" t="s">
        <v>442</v>
      </c>
      <c r="B36" s="189" t="s">
        <v>1978</v>
      </c>
      <c r="C36" s="190" t="s">
        <v>90</v>
      </c>
      <c r="D36" s="191" t="s">
        <v>292</v>
      </c>
      <c r="E36" s="191" t="s">
        <v>293</v>
      </c>
      <c r="F36" s="190" t="s">
        <v>96</v>
      </c>
      <c r="G36" s="191" t="s">
        <v>99</v>
      </c>
      <c r="H36" s="192" t="s">
        <v>102</v>
      </c>
      <c r="I36" s="189" t="s">
        <v>1979</v>
      </c>
      <c r="J36" s="81"/>
    </row>
    <row r="37" spans="1:10" ht="12.75">
      <c r="A37" s="189" t="s">
        <v>443</v>
      </c>
      <c r="B37" s="189" t="s">
        <v>1980</v>
      </c>
      <c r="C37" s="190" t="s">
        <v>90</v>
      </c>
      <c r="D37" s="191" t="s">
        <v>331</v>
      </c>
      <c r="E37" s="191" t="s">
        <v>332</v>
      </c>
      <c r="F37" s="190" t="s">
        <v>333</v>
      </c>
      <c r="G37" s="191" t="s">
        <v>97</v>
      </c>
      <c r="H37" s="192" t="s">
        <v>98</v>
      </c>
      <c r="I37" s="189" t="s">
        <v>1981</v>
      </c>
      <c r="J37" s="81"/>
    </row>
    <row r="38" spans="1:10" s="22" customFormat="1" ht="12.75">
      <c r="A38" s="183"/>
      <c r="B38" s="183"/>
      <c r="C38" s="184"/>
      <c r="D38" s="173"/>
      <c r="E38" s="173"/>
      <c r="F38" s="172"/>
      <c r="G38" s="173"/>
      <c r="H38" s="184"/>
      <c r="I38" s="183"/>
      <c r="J38" s="83"/>
    </row>
    <row r="39" spans="1:10" s="22" customFormat="1" ht="12.75">
      <c r="A39" s="183"/>
      <c r="B39" s="183"/>
      <c r="C39" s="172"/>
      <c r="D39" s="173"/>
      <c r="E39" s="173"/>
      <c r="F39" s="172"/>
      <c r="G39" s="173"/>
      <c r="H39" s="184"/>
      <c r="I39" s="229" t="s">
        <v>1982</v>
      </c>
      <c r="J39" s="83"/>
    </row>
    <row r="40" spans="1:10" s="3" customFormat="1" ht="12.75">
      <c r="A40" s="185" t="s">
        <v>441</v>
      </c>
      <c r="B40" s="185" t="s">
        <v>1983</v>
      </c>
      <c r="C40" s="186" t="s">
        <v>92</v>
      </c>
      <c r="D40" s="187" t="s">
        <v>354</v>
      </c>
      <c r="E40" s="187" t="s">
        <v>355</v>
      </c>
      <c r="F40" s="186" t="s">
        <v>96</v>
      </c>
      <c r="G40" s="187" t="s">
        <v>34</v>
      </c>
      <c r="H40" s="188" t="s">
        <v>356</v>
      </c>
      <c r="I40" s="185" t="s">
        <v>1757</v>
      </c>
      <c r="J40" s="82"/>
    </row>
    <row r="41" spans="1:10" ht="12.75">
      <c r="A41" s="189" t="s">
        <v>442</v>
      </c>
      <c r="B41" s="185" t="s">
        <v>1984</v>
      </c>
      <c r="C41" s="190" t="s">
        <v>92</v>
      </c>
      <c r="D41" s="191" t="s">
        <v>180</v>
      </c>
      <c r="E41" s="191" t="s">
        <v>181</v>
      </c>
      <c r="F41" s="190" t="s">
        <v>96</v>
      </c>
      <c r="G41" s="191" t="s">
        <v>14</v>
      </c>
      <c r="H41" s="192" t="s">
        <v>182</v>
      </c>
      <c r="I41" s="189" t="s">
        <v>1985</v>
      </c>
      <c r="J41" s="81"/>
    </row>
    <row r="42" spans="1:10" ht="12.75">
      <c r="A42" s="189" t="s">
        <v>443</v>
      </c>
      <c r="B42" s="189" t="s">
        <v>1986</v>
      </c>
      <c r="C42" s="190" t="s">
        <v>92</v>
      </c>
      <c r="D42" s="191" t="s">
        <v>200</v>
      </c>
      <c r="E42" s="191" t="s">
        <v>201</v>
      </c>
      <c r="F42" s="190" t="s">
        <v>96</v>
      </c>
      <c r="G42" s="191" t="s">
        <v>14</v>
      </c>
      <c r="H42" s="192" t="s">
        <v>111</v>
      </c>
      <c r="I42" s="189" t="s">
        <v>1987</v>
      </c>
      <c r="J42" s="81"/>
    </row>
    <row r="43" spans="1:10" s="22" customFormat="1" ht="12.75">
      <c r="A43" s="183"/>
      <c r="B43" s="183"/>
      <c r="C43" s="201"/>
      <c r="D43" s="202"/>
      <c r="E43" s="202"/>
      <c r="F43" s="172"/>
      <c r="G43" s="173"/>
      <c r="H43" s="184"/>
      <c r="I43" s="183"/>
      <c r="J43" s="83"/>
    </row>
    <row r="44" spans="1:10" s="22" customFormat="1" ht="12.75">
      <c r="A44" s="183"/>
      <c r="B44" s="183"/>
      <c r="C44" s="172"/>
      <c r="D44" s="173"/>
      <c r="E44" s="173"/>
      <c r="F44" s="172"/>
      <c r="G44" s="173"/>
      <c r="H44" s="184"/>
      <c r="I44" s="229" t="s">
        <v>1988</v>
      </c>
      <c r="J44" s="83"/>
    </row>
    <row r="45" spans="1:10" s="3" customFormat="1" ht="12.75">
      <c r="A45" s="185" t="s">
        <v>441</v>
      </c>
      <c r="B45" s="185" t="s">
        <v>1989</v>
      </c>
      <c r="C45" s="186" t="s">
        <v>89</v>
      </c>
      <c r="D45" s="187" t="s">
        <v>12</v>
      </c>
      <c r="E45" s="187" t="s">
        <v>13</v>
      </c>
      <c r="F45" s="186" t="s">
        <v>96</v>
      </c>
      <c r="G45" s="187" t="s">
        <v>107</v>
      </c>
      <c r="H45" s="188" t="s">
        <v>346</v>
      </c>
      <c r="I45" s="185" t="s">
        <v>1754</v>
      </c>
      <c r="J45" s="82"/>
    </row>
    <row r="46" spans="1:10" ht="12.75">
      <c r="A46" s="189" t="s">
        <v>442</v>
      </c>
      <c r="B46" s="189" t="s">
        <v>1990</v>
      </c>
      <c r="C46" s="190" t="s">
        <v>89</v>
      </c>
      <c r="D46" s="191" t="s">
        <v>21</v>
      </c>
      <c r="E46" s="191" t="s">
        <v>369</v>
      </c>
      <c r="F46" s="190" t="s">
        <v>96</v>
      </c>
      <c r="G46" s="191" t="s">
        <v>100</v>
      </c>
      <c r="H46" s="192" t="s">
        <v>108</v>
      </c>
      <c r="I46" s="189" t="s">
        <v>1991</v>
      </c>
      <c r="J46" s="81"/>
    </row>
    <row r="47" spans="1:10" ht="12.75">
      <c r="A47" s="189" t="s">
        <v>443</v>
      </c>
      <c r="B47" s="189" t="s">
        <v>1992</v>
      </c>
      <c r="C47" s="190" t="s">
        <v>89</v>
      </c>
      <c r="D47" s="191" t="s">
        <v>375</v>
      </c>
      <c r="E47" s="191" t="s">
        <v>376</v>
      </c>
      <c r="F47" s="190" t="s">
        <v>289</v>
      </c>
      <c r="G47" s="191" t="s">
        <v>377</v>
      </c>
      <c r="H47" s="192" t="s">
        <v>378</v>
      </c>
      <c r="I47" s="189" t="s">
        <v>1993</v>
      </c>
      <c r="J47" s="81"/>
    </row>
    <row r="48" spans="1:10" ht="12.75">
      <c r="A48" s="183"/>
      <c r="B48" s="183"/>
      <c r="C48" s="172"/>
      <c r="D48" s="173"/>
      <c r="E48" s="173"/>
      <c r="F48" s="172"/>
      <c r="G48" s="173"/>
      <c r="H48" s="184"/>
      <c r="I48" s="183"/>
      <c r="J48" s="81"/>
    </row>
    <row r="49" spans="1:10" ht="12.75">
      <c r="A49" s="183"/>
      <c r="B49" s="183"/>
      <c r="C49" s="172"/>
      <c r="D49" s="173"/>
      <c r="E49" s="173"/>
      <c r="F49" s="172"/>
      <c r="G49" s="173"/>
      <c r="H49" s="184"/>
      <c r="I49" s="229" t="s">
        <v>1994</v>
      </c>
      <c r="J49" s="81"/>
    </row>
    <row r="50" spans="1:10" s="4" customFormat="1" ht="12.75">
      <c r="A50" s="185" t="s">
        <v>441</v>
      </c>
      <c r="B50" s="185" t="s">
        <v>1995</v>
      </c>
      <c r="C50" s="186" t="s">
        <v>91</v>
      </c>
      <c r="D50" s="187" t="s">
        <v>105</v>
      </c>
      <c r="E50" s="187" t="s">
        <v>106</v>
      </c>
      <c r="F50" s="186" t="s">
        <v>96</v>
      </c>
      <c r="G50" s="187" t="s">
        <v>103</v>
      </c>
      <c r="H50" s="188" t="s">
        <v>104</v>
      </c>
      <c r="I50" s="185" t="s">
        <v>1705</v>
      </c>
      <c r="J50" s="84"/>
    </row>
    <row r="51" spans="1:10" ht="12.75">
      <c r="A51" s="189" t="s">
        <v>442</v>
      </c>
      <c r="B51" s="189" t="s">
        <v>1996</v>
      </c>
      <c r="C51" s="190" t="s">
        <v>91</v>
      </c>
      <c r="D51" s="191" t="s">
        <v>5</v>
      </c>
      <c r="E51" s="191" t="s">
        <v>6</v>
      </c>
      <c r="F51" s="190" t="s">
        <v>96</v>
      </c>
      <c r="G51" s="191" t="s">
        <v>37</v>
      </c>
      <c r="H51" s="192" t="s">
        <v>104</v>
      </c>
      <c r="I51" s="189" t="s">
        <v>1997</v>
      </c>
      <c r="J51" s="81"/>
    </row>
    <row r="52" spans="1:10" ht="12.75">
      <c r="A52" s="189" t="s">
        <v>443</v>
      </c>
      <c r="B52" s="189" t="s">
        <v>1998</v>
      </c>
      <c r="C52" s="190" t="s">
        <v>91</v>
      </c>
      <c r="D52" s="191" t="s">
        <v>116</v>
      </c>
      <c r="E52" s="191" t="s">
        <v>117</v>
      </c>
      <c r="F52" s="190" t="s">
        <v>96</v>
      </c>
      <c r="G52" s="191" t="s">
        <v>10</v>
      </c>
      <c r="H52" s="192" t="s">
        <v>168</v>
      </c>
      <c r="I52" s="189" t="s">
        <v>1999</v>
      </c>
      <c r="J52" s="81"/>
    </row>
    <row r="53" spans="1:10" ht="12.75">
      <c r="A53" s="183"/>
      <c r="B53" s="183"/>
      <c r="C53" s="172"/>
      <c r="D53" s="173"/>
      <c r="E53" s="173"/>
      <c r="F53" s="172"/>
      <c r="G53" s="173"/>
      <c r="H53" s="184"/>
      <c r="I53" s="183"/>
      <c r="J53" s="81"/>
    </row>
    <row r="54" spans="1:10" ht="12.75">
      <c r="A54" s="183"/>
      <c r="B54" s="183"/>
      <c r="C54" s="172"/>
      <c r="D54" s="173"/>
      <c r="E54" s="173"/>
      <c r="F54" s="172"/>
      <c r="G54" s="173"/>
      <c r="H54" s="184"/>
      <c r="I54" s="229" t="s">
        <v>2000</v>
      </c>
      <c r="J54" s="81"/>
    </row>
    <row r="55" spans="1:10" s="4" customFormat="1" ht="12.75">
      <c r="A55" s="185" t="s">
        <v>441</v>
      </c>
      <c r="B55" s="185" t="s">
        <v>2001</v>
      </c>
      <c r="C55" s="186" t="s">
        <v>95</v>
      </c>
      <c r="D55" s="187" t="s">
        <v>41</v>
      </c>
      <c r="E55" s="187" t="s">
        <v>42</v>
      </c>
      <c r="F55" s="186" t="s">
        <v>96</v>
      </c>
      <c r="G55" s="187" t="s">
        <v>211</v>
      </c>
      <c r="H55" s="188" t="s">
        <v>49</v>
      </c>
      <c r="I55" s="185" t="s">
        <v>1840</v>
      </c>
      <c r="J55" s="84"/>
    </row>
    <row r="56" spans="1:10" ht="12.75">
      <c r="A56" s="189" t="s">
        <v>442</v>
      </c>
      <c r="B56" s="189" t="s">
        <v>2002</v>
      </c>
      <c r="C56" s="190" t="s">
        <v>95</v>
      </c>
      <c r="D56" s="191" t="s">
        <v>212</v>
      </c>
      <c r="E56" s="191" t="s">
        <v>213</v>
      </c>
      <c r="F56" s="190" t="s">
        <v>96</v>
      </c>
      <c r="G56" s="191" t="s">
        <v>18</v>
      </c>
      <c r="H56" s="192" t="s">
        <v>49</v>
      </c>
      <c r="I56" s="189" t="s">
        <v>2003</v>
      </c>
      <c r="J56" s="81"/>
    </row>
    <row r="57" spans="1:10" ht="12.75">
      <c r="A57" s="189" t="s">
        <v>443</v>
      </c>
      <c r="B57" s="189" t="s">
        <v>2004</v>
      </c>
      <c r="C57" s="190" t="s">
        <v>95</v>
      </c>
      <c r="D57" s="191" t="s">
        <v>122</v>
      </c>
      <c r="E57" s="191" t="s">
        <v>123</v>
      </c>
      <c r="F57" s="190" t="s">
        <v>96</v>
      </c>
      <c r="G57" s="191" t="s">
        <v>211</v>
      </c>
      <c r="H57" s="192" t="s">
        <v>49</v>
      </c>
      <c r="I57" s="189" t="s">
        <v>2005</v>
      </c>
      <c r="J57" s="81"/>
    </row>
    <row r="58" spans="1:9" ht="12.75">
      <c r="A58" s="118"/>
      <c r="B58" s="183"/>
      <c r="C58" s="92"/>
      <c r="D58" s="90"/>
      <c r="E58" s="90"/>
      <c r="F58" s="92"/>
      <c r="G58" s="90"/>
      <c r="H58" s="93"/>
      <c r="I58" s="118"/>
    </row>
    <row r="59" spans="1:9" ht="12.75">
      <c r="A59" s="118"/>
      <c r="B59" s="183"/>
      <c r="C59" s="92"/>
      <c r="D59" s="90"/>
      <c r="E59" s="90"/>
      <c r="F59" s="92"/>
      <c r="G59" s="90"/>
      <c r="H59" s="93"/>
      <c r="I59" s="118"/>
    </row>
    <row r="60" spans="1:9" ht="12.75">
      <c r="A60" s="118"/>
      <c r="B60" s="183"/>
      <c r="C60" s="92"/>
      <c r="D60" s="90"/>
      <c r="E60" s="90"/>
      <c r="F60" s="92"/>
      <c r="G60" s="90"/>
      <c r="H60" s="93"/>
      <c r="I60" s="118"/>
    </row>
    <row r="61" spans="1:9" ht="12.75">
      <c r="A61" s="118"/>
      <c r="B61" s="183"/>
      <c r="C61" s="92"/>
      <c r="D61" s="90"/>
      <c r="E61" s="90"/>
      <c r="F61" s="92"/>
      <c r="G61" s="90"/>
      <c r="H61" s="93"/>
      <c r="I61" s="118"/>
    </row>
    <row r="62" spans="1:9" ht="12.75">
      <c r="A62" s="118"/>
      <c r="B62" s="183"/>
      <c r="C62" s="92"/>
      <c r="D62" s="90"/>
      <c r="E62" s="90"/>
      <c r="F62" s="92"/>
      <c r="G62" s="90"/>
      <c r="H62" s="93"/>
      <c r="I62" s="118"/>
    </row>
    <row r="63" spans="1:9" ht="12.75">
      <c r="A63" s="118"/>
      <c r="B63" s="183"/>
      <c r="C63" s="92"/>
      <c r="D63" s="90"/>
      <c r="E63" s="90"/>
      <c r="F63" s="92"/>
      <c r="G63" s="90"/>
      <c r="H63" s="93"/>
      <c r="I63" s="118"/>
    </row>
    <row r="64" spans="1:9" ht="12.75">
      <c r="A64" s="118"/>
      <c r="B64" s="183"/>
      <c r="C64" s="92"/>
      <c r="D64" s="90"/>
      <c r="E64" s="90"/>
      <c r="F64" s="92"/>
      <c r="G64" s="90"/>
      <c r="H64" s="93"/>
      <c r="I64" s="118"/>
    </row>
    <row r="65" spans="1:9" ht="12.75">
      <c r="A65" s="118"/>
      <c r="B65" s="183"/>
      <c r="C65" s="92"/>
      <c r="D65" s="90"/>
      <c r="E65" s="90"/>
      <c r="F65" s="92"/>
      <c r="G65" s="90"/>
      <c r="H65" s="93"/>
      <c r="I65" s="118"/>
    </row>
    <row r="66" spans="1:9" ht="12.75">
      <c r="A66" s="118"/>
      <c r="B66" s="183"/>
      <c r="C66" s="92"/>
      <c r="D66" s="90"/>
      <c r="E66" s="90"/>
      <c r="F66" s="92"/>
      <c r="G66" s="90"/>
      <c r="H66" s="93"/>
      <c r="I66" s="118"/>
    </row>
    <row r="67" spans="1:9" ht="12.75">
      <c r="A67" s="118"/>
      <c r="B67" s="183"/>
      <c r="C67" s="92"/>
      <c r="D67" s="90"/>
      <c r="E67" s="90"/>
      <c r="F67" s="92"/>
      <c r="G67" s="90"/>
      <c r="H67" s="93"/>
      <c r="I67" s="118"/>
    </row>
    <row r="68" spans="1:9" ht="12.75">
      <c r="A68" s="118"/>
      <c r="B68" s="183"/>
      <c r="C68" s="92"/>
      <c r="D68" s="90"/>
      <c r="E68" s="90"/>
      <c r="F68" s="92"/>
      <c r="G68" s="90"/>
      <c r="H68" s="93"/>
      <c r="I68" s="118"/>
    </row>
    <row r="69" spans="1:9" ht="12.75">
      <c r="A69" s="118"/>
      <c r="B69" s="183"/>
      <c r="C69" s="92"/>
      <c r="D69" s="90"/>
      <c r="E69" s="90"/>
      <c r="F69" s="92"/>
      <c r="G69" s="90"/>
      <c r="H69" s="93"/>
      <c r="I69" s="118"/>
    </row>
    <row r="70" spans="1:9" ht="12.75">
      <c r="A70" s="118"/>
      <c r="B70" s="183"/>
      <c r="C70" s="92"/>
      <c r="D70" s="90"/>
      <c r="E70" s="90"/>
      <c r="F70" s="92"/>
      <c r="G70" s="90"/>
      <c r="H70" s="93"/>
      <c r="I70" s="118"/>
    </row>
    <row r="71" spans="1:9" ht="12.75">
      <c r="A71" s="118"/>
      <c r="B71" s="183"/>
      <c r="C71" s="92"/>
      <c r="D71" s="90"/>
      <c r="E71" s="90"/>
      <c r="F71" s="92"/>
      <c r="G71" s="90"/>
      <c r="H71" s="93"/>
      <c r="I71" s="118"/>
    </row>
    <row r="72" spans="1:9" ht="12.75">
      <c r="A72" s="118"/>
      <c r="B72" s="183"/>
      <c r="C72" s="92"/>
      <c r="D72" s="90"/>
      <c r="E72" s="90"/>
      <c r="F72" s="92"/>
      <c r="G72" s="90"/>
      <c r="H72" s="93"/>
      <c r="I72" s="118"/>
    </row>
    <row r="73" spans="1:9" ht="12.75">
      <c r="A73" s="118"/>
      <c r="B73" s="183"/>
      <c r="C73" s="92"/>
      <c r="D73" s="90"/>
      <c r="E73" s="90"/>
      <c r="F73" s="92"/>
      <c r="G73" s="90"/>
      <c r="H73" s="93"/>
      <c r="I73" s="118"/>
    </row>
    <row r="74" spans="1:9" ht="12.75">
      <c r="A74" s="118"/>
      <c r="B74" s="183"/>
      <c r="C74" s="92"/>
      <c r="D74" s="90"/>
      <c r="E74" s="90"/>
      <c r="F74" s="92"/>
      <c r="G74" s="90"/>
      <c r="H74" s="93"/>
      <c r="I74" s="118"/>
    </row>
    <row r="75" spans="1:9" ht="12.75">
      <c r="A75" s="118"/>
      <c r="B75" s="183"/>
      <c r="C75" s="92"/>
      <c r="D75" s="90"/>
      <c r="E75" s="90"/>
      <c r="F75" s="92"/>
      <c r="G75" s="90"/>
      <c r="H75" s="93"/>
      <c r="I75" s="118"/>
    </row>
    <row r="76" spans="1:9" ht="12.75">
      <c r="A76" s="118"/>
      <c r="B76" s="183"/>
      <c r="C76" s="92"/>
      <c r="D76" s="90"/>
      <c r="E76" s="90"/>
      <c r="F76" s="92"/>
      <c r="G76" s="90"/>
      <c r="H76" s="93"/>
      <c r="I76" s="118"/>
    </row>
    <row r="77" spans="1:9" ht="12.75">
      <c r="A77" s="118"/>
      <c r="B77" s="183"/>
      <c r="C77" s="92"/>
      <c r="D77" s="90"/>
      <c r="E77" s="90"/>
      <c r="F77" s="92"/>
      <c r="G77" s="90"/>
      <c r="H77" s="93"/>
      <c r="I77" s="118"/>
    </row>
    <row r="78" spans="1:9" ht="12.75">
      <c r="A78" s="118"/>
      <c r="B78" s="183"/>
      <c r="C78" s="92"/>
      <c r="D78" s="90"/>
      <c r="E78" s="90"/>
      <c r="F78" s="92"/>
      <c r="G78" s="90"/>
      <c r="H78" s="93"/>
      <c r="I78" s="118"/>
    </row>
    <row r="79" spans="1:9" ht="12.75">
      <c r="A79" s="118"/>
      <c r="B79" s="183"/>
      <c r="C79" s="92"/>
      <c r="D79" s="90"/>
      <c r="E79" s="90"/>
      <c r="F79" s="92"/>
      <c r="G79" s="90"/>
      <c r="H79" s="93"/>
      <c r="I79" s="118"/>
    </row>
    <row r="80" spans="1:9" ht="12.75">
      <c r="A80" s="118"/>
      <c r="B80" s="183"/>
      <c r="C80" s="92"/>
      <c r="D80" s="90"/>
      <c r="E80" s="90"/>
      <c r="F80" s="92"/>
      <c r="G80" s="90"/>
      <c r="H80" s="93"/>
      <c r="I80" s="118"/>
    </row>
    <row r="81" spans="1:9" ht="12.75">
      <c r="A81" s="118"/>
      <c r="B81" s="183"/>
      <c r="C81" s="92"/>
      <c r="D81" s="90"/>
      <c r="E81" s="90"/>
      <c r="F81" s="92"/>
      <c r="G81" s="90"/>
      <c r="H81" s="93"/>
      <c r="I81" s="118"/>
    </row>
    <row r="82" spans="1:9" ht="12.75">
      <c r="A82" s="118"/>
      <c r="B82" s="183"/>
      <c r="C82" s="92"/>
      <c r="D82" s="90"/>
      <c r="E82" s="90"/>
      <c r="F82" s="92"/>
      <c r="G82" s="90"/>
      <c r="H82" s="93"/>
      <c r="I82" s="118"/>
    </row>
    <row r="83" spans="1:9" ht="12.75">
      <c r="A83" s="118"/>
      <c r="B83" s="183"/>
      <c r="C83" s="92"/>
      <c r="D83" s="90"/>
      <c r="E83" s="90"/>
      <c r="F83" s="92"/>
      <c r="G83" s="90"/>
      <c r="H83" s="93"/>
      <c r="I83" s="118"/>
    </row>
    <row r="84" spans="1:9" ht="12.75">
      <c r="A84" s="118"/>
      <c r="B84" s="183"/>
      <c r="C84" s="92"/>
      <c r="D84" s="90"/>
      <c r="E84" s="90"/>
      <c r="F84" s="92"/>
      <c r="G84" s="90"/>
      <c r="H84" s="93"/>
      <c r="I84" s="118"/>
    </row>
    <row r="85" spans="1:9" ht="12.75">
      <c r="A85" s="118"/>
      <c r="B85" s="183"/>
      <c r="C85" s="92"/>
      <c r="D85" s="90"/>
      <c r="E85" s="90"/>
      <c r="F85" s="92"/>
      <c r="G85" s="90"/>
      <c r="H85" s="93"/>
      <c r="I85" s="118"/>
    </row>
    <row r="86" spans="1:9" ht="12.75">
      <c r="A86" s="118"/>
      <c r="B86" s="183"/>
      <c r="C86" s="92"/>
      <c r="D86" s="90"/>
      <c r="E86" s="90"/>
      <c r="F86" s="92"/>
      <c r="G86" s="90"/>
      <c r="H86" s="93"/>
      <c r="I86" s="118"/>
    </row>
    <row r="87" spans="1:9" ht="12.75">
      <c r="A87" s="118"/>
      <c r="B87" s="183"/>
      <c r="C87" s="92"/>
      <c r="D87" s="90"/>
      <c r="E87" s="90"/>
      <c r="F87" s="92"/>
      <c r="G87" s="90"/>
      <c r="H87" s="93"/>
      <c r="I87" s="118"/>
    </row>
    <row r="88" spans="1:9" ht="12.75">
      <c r="A88" s="118"/>
      <c r="B88" s="183"/>
      <c r="C88" s="92"/>
      <c r="D88" s="90"/>
      <c r="E88" s="90"/>
      <c r="F88" s="92"/>
      <c r="G88" s="90"/>
      <c r="H88" s="93"/>
      <c r="I88" s="118"/>
    </row>
    <row r="89" spans="1:9" ht="12.75">
      <c r="A89" s="118"/>
      <c r="B89" s="183"/>
      <c r="C89" s="92"/>
      <c r="D89" s="90"/>
      <c r="E89" s="90"/>
      <c r="F89" s="92"/>
      <c r="G89" s="90"/>
      <c r="H89" s="93"/>
      <c r="I89" s="118"/>
    </row>
    <row r="90" spans="1:9" ht="12.75">
      <c r="A90" s="118"/>
      <c r="B90" s="183"/>
      <c r="C90" s="92"/>
      <c r="D90" s="90"/>
      <c r="E90" s="90"/>
      <c r="F90" s="92"/>
      <c r="G90" s="90"/>
      <c r="H90" s="93"/>
      <c r="I90" s="118"/>
    </row>
    <row r="91" spans="1:9" ht="12.75">
      <c r="A91" s="118"/>
      <c r="B91" s="183"/>
      <c r="C91" s="92"/>
      <c r="D91" s="90"/>
      <c r="E91" s="90"/>
      <c r="F91" s="92"/>
      <c r="G91" s="90"/>
      <c r="H91" s="93"/>
      <c r="I91" s="118"/>
    </row>
    <row r="92" spans="1:9" ht="12.75">
      <c r="A92" s="118"/>
      <c r="B92" s="183"/>
      <c r="C92" s="92"/>
      <c r="D92" s="90"/>
      <c r="E92" s="90"/>
      <c r="F92" s="92"/>
      <c r="G92" s="90"/>
      <c r="H92" s="93"/>
      <c r="I92" s="118"/>
    </row>
    <row r="93" spans="1:9" ht="12.75">
      <c r="A93" s="118"/>
      <c r="B93" s="183"/>
      <c r="C93" s="92"/>
      <c r="D93" s="90"/>
      <c r="E93" s="90"/>
      <c r="F93" s="92"/>
      <c r="G93" s="90"/>
      <c r="H93" s="93"/>
      <c r="I93" s="118"/>
    </row>
    <row r="94" spans="1:9" ht="12.75">
      <c r="A94" s="118"/>
      <c r="B94" s="183"/>
      <c r="C94" s="92"/>
      <c r="D94" s="90"/>
      <c r="E94" s="90"/>
      <c r="F94" s="92"/>
      <c r="G94" s="90"/>
      <c r="H94" s="93"/>
      <c r="I94" s="118"/>
    </row>
    <row r="95" spans="1:9" ht="12.75">
      <c r="A95" s="118"/>
      <c r="B95" s="183"/>
      <c r="C95" s="92"/>
      <c r="D95" s="90"/>
      <c r="E95" s="90"/>
      <c r="F95" s="92"/>
      <c r="G95" s="90"/>
      <c r="H95" s="93"/>
      <c r="I95" s="118"/>
    </row>
    <row r="96" spans="1:9" ht="12.75">
      <c r="A96" s="118"/>
      <c r="B96" s="183"/>
      <c r="C96" s="92"/>
      <c r="D96" s="90"/>
      <c r="E96" s="90"/>
      <c r="F96" s="92"/>
      <c r="G96" s="90"/>
      <c r="H96" s="93"/>
      <c r="I96" s="118"/>
    </row>
    <row r="97" spans="1:9" ht="12.75">
      <c r="A97" s="118"/>
      <c r="B97" s="183"/>
      <c r="C97" s="92"/>
      <c r="D97" s="90"/>
      <c r="E97" s="90"/>
      <c r="F97" s="92"/>
      <c r="G97" s="90"/>
      <c r="H97" s="93"/>
      <c r="I97" s="118"/>
    </row>
    <row r="98" spans="1:9" ht="12.75">
      <c r="A98" s="118"/>
      <c r="B98" s="183"/>
      <c r="C98" s="92"/>
      <c r="D98" s="90"/>
      <c r="E98" s="90"/>
      <c r="F98" s="92"/>
      <c r="G98" s="90"/>
      <c r="H98" s="93"/>
      <c r="I98" s="118"/>
    </row>
    <row r="99" spans="1:9" ht="12.75">
      <c r="A99" s="118"/>
      <c r="B99" s="183"/>
      <c r="C99" s="92"/>
      <c r="D99" s="90"/>
      <c r="E99" s="90"/>
      <c r="F99" s="92"/>
      <c r="G99" s="90"/>
      <c r="H99" s="93"/>
      <c r="I99" s="118"/>
    </row>
    <row r="100" spans="1:9" ht="12.75">
      <c r="A100" s="118"/>
      <c r="B100" s="183"/>
      <c r="C100" s="92"/>
      <c r="D100" s="90"/>
      <c r="E100" s="90"/>
      <c r="F100" s="92"/>
      <c r="G100" s="90"/>
      <c r="H100" s="93"/>
      <c r="I100" s="118"/>
    </row>
    <row r="101" spans="1:9" ht="12.75">
      <c r="A101" s="118"/>
      <c r="B101" s="183"/>
      <c r="C101" s="92"/>
      <c r="D101" s="90"/>
      <c r="E101" s="90"/>
      <c r="F101" s="92"/>
      <c r="G101" s="90"/>
      <c r="H101" s="93"/>
      <c r="I101" s="118"/>
    </row>
    <row r="102" spans="1:9" ht="12.75">
      <c r="A102" s="118"/>
      <c r="B102" s="183"/>
      <c r="C102" s="92"/>
      <c r="D102" s="90"/>
      <c r="E102" s="90"/>
      <c r="F102" s="92"/>
      <c r="G102" s="90"/>
      <c r="H102" s="93"/>
      <c r="I102" s="118"/>
    </row>
    <row r="103" spans="1:9" ht="12.75">
      <c r="A103" s="118"/>
      <c r="B103" s="183"/>
      <c r="C103" s="92"/>
      <c r="D103" s="90"/>
      <c r="E103" s="90"/>
      <c r="F103" s="92"/>
      <c r="G103" s="90"/>
      <c r="H103" s="93"/>
      <c r="I103" s="118"/>
    </row>
    <row r="104" spans="1:9" ht="12.75">
      <c r="A104" s="118"/>
      <c r="B104" s="183"/>
      <c r="C104" s="92"/>
      <c r="D104" s="90"/>
      <c r="E104" s="90"/>
      <c r="F104" s="92"/>
      <c r="G104" s="90"/>
      <c r="H104" s="93"/>
      <c r="I104" s="118"/>
    </row>
    <row r="105" spans="1:9" ht="12.75">
      <c r="A105" s="118"/>
      <c r="B105" s="183"/>
      <c r="C105" s="92"/>
      <c r="D105" s="90"/>
      <c r="E105" s="90"/>
      <c r="F105" s="92"/>
      <c r="G105" s="90"/>
      <c r="H105" s="93"/>
      <c r="I105" s="118"/>
    </row>
    <row r="106" spans="1:9" ht="12.75">
      <c r="A106" s="118"/>
      <c r="B106" s="183"/>
      <c r="C106" s="92"/>
      <c r="D106" s="90"/>
      <c r="E106" s="90"/>
      <c r="F106" s="92"/>
      <c r="G106" s="90"/>
      <c r="H106" s="93"/>
      <c r="I106" s="118"/>
    </row>
    <row r="107" spans="1:9" ht="12.75">
      <c r="A107" s="118"/>
      <c r="B107" s="183"/>
      <c r="C107" s="92"/>
      <c r="D107" s="90"/>
      <c r="E107" s="90"/>
      <c r="F107" s="92"/>
      <c r="G107" s="90"/>
      <c r="H107" s="93"/>
      <c r="I107" s="118"/>
    </row>
    <row r="108" spans="1:9" ht="12.75">
      <c r="A108" s="118"/>
      <c r="B108" s="183"/>
      <c r="C108" s="92"/>
      <c r="D108" s="90"/>
      <c r="E108" s="90"/>
      <c r="F108" s="92"/>
      <c r="G108" s="90"/>
      <c r="H108" s="93"/>
      <c r="I108" s="118"/>
    </row>
    <row r="109" spans="1:9" ht="12.75">
      <c r="A109" s="118"/>
      <c r="B109" s="183"/>
      <c r="C109" s="92"/>
      <c r="D109" s="90"/>
      <c r="E109" s="90"/>
      <c r="F109" s="92"/>
      <c r="G109" s="90"/>
      <c r="H109" s="93"/>
      <c r="I109" s="118"/>
    </row>
    <row r="110" spans="1:9" ht="12.75">
      <c r="A110" s="118"/>
      <c r="B110" s="183"/>
      <c r="C110" s="92"/>
      <c r="D110" s="90"/>
      <c r="E110" s="90"/>
      <c r="F110" s="92"/>
      <c r="G110" s="90"/>
      <c r="H110" s="93"/>
      <c r="I110" s="118"/>
    </row>
    <row r="111" spans="1:9" ht="12.75">
      <c r="A111" s="118"/>
      <c r="B111" s="183"/>
      <c r="C111" s="92"/>
      <c r="D111" s="90"/>
      <c r="E111" s="90"/>
      <c r="F111" s="92"/>
      <c r="G111" s="90"/>
      <c r="H111" s="93"/>
      <c r="I111" s="118"/>
    </row>
    <row r="112" spans="1:9" ht="12.75">
      <c r="A112" s="118"/>
      <c r="B112" s="183"/>
      <c r="C112" s="92"/>
      <c r="D112" s="90"/>
      <c r="E112" s="90"/>
      <c r="F112" s="92"/>
      <c r="G112" s="90"/>
      <c r="H112" s="93"/>
      <c r="I112" s="118"/>
    </row>
    <row r="113" spans="1:9" ht="12.75">
      <c r="A113" s="118"/>
      <c r="B113" s="183"/>
      <c r="C113" s="92"/>
      <c r="D113" s="90"/>
      <c r="E113" s="90"/>
      <c r="F113" s="92"/>
      <c r="G113" s="90"/>
      <c r="H113" s="93"/>
      <c r="I113" s="118"/>
    </row>
    <row r="114" spans="1:9" ht="12.75">
      <c r="A114" s="118"/>
      <c r="B114" s="183"/>
      <c r="C114" s="92"/>
      <c r="D114" s="90"/>
      <c r="E114" s="90"/>
      <c r="F114" s="92"/>
      <c r="G114" s="90"/>
      <c r="H114" s="93"/>
      <c r="I114" s="118"/>
    </row>
    <row r="115" spans="1:9" ht="12.75">
      <c r="A115" s="118"/>
      <c r="B115" s="183"/>
      <c r="C115" s="92"/>
      <c r="D115" s="90"/>
      <c r="E115" s="90"/>
      <c r="F115" s="92"/>
      <c r="G115" s="90"/>
      <c r="H115" s="93"/>
      <c r="I115" s="118"/>
    </row>
    <row r="116" spans="1:9" ht="12.75">
      <c r="A116" s="118"/>
      <c r="B116" s="183"/>
      <c r="C116" s="92"/>
      <c r="D116" s="90"/>
      <c r="E116" s="90"/>
      <c r="F116" s="92"/>
      <c r="G116" s="90"/>
      <c r="H116" s="93"/>
      <c r="I116" s="118"/>
    </row>
    <row r="117" spans="1:9" ht="12.75">
      <c r="A117" s="118"/>
      <c r="B117" s="183"/>
      <c r="C117" s="92"/>
      <c r="D117" s="90"/>
      <c r="E117" s="90"/>
      <c r="F117" s="92"/>
      <c r="G117" s="90"/>
      <c r="H117" s="93"/>
      <c r="I117" s="118"/>
    </row>
    <row r="118" spans="1:9" ht="12.75">
      <c r="A118" s="118"/>
      <c r="B118" s="183"/>
      <c r="C118" s="92"/>
      <c r="D118" s="90"/>
      <c r="E118" s="90"/>
      <c r="F118" s="92"/>
      <c r="G118" s="90"/>
      <c r="H118" s="93"/>
      <c r="I118" s="118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</sheetData>
  <sheetProtection/>
  <printOptions/>
  <pageMargins left="0.984251968503937" right="0" top="0" bottom="0" header="0" footer="0"/>
  <pageSetup fitToHeight="2" horizontalDpi="360" verticalDpi="360" orientation="landscape" paperSize="9" r:id="rId1"/>
  <rowBreaks count="1" manualBreakCount="1">
    <brk id="4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7.00390625" style="9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4" bestFit="1" customWidth="1"/>
  </cols>
  <sheetData>
    <row r="1" spans="4:5" ht="15">
      <c r="D1" s="271"/>
      <c r="E1" s="271"/>
    </row>
    <row r="2" spans="1:7" ht="15.75">
      <c r="A2" s="272" t="str">
        <f>Startlist!A1</f>
        <v>18th RedGrey Team South Estonian Rally</v>
      </c>
      <c r="B2" s="273"/>
      <c r="C2" s="273"/>
      <c r="D2" s="273"/>
      <c r="E2" s="273"/>
      <c r="F2" s="273"/>
      <c r="G2" s="273"/>
    </row>
    <row r="3" spans="1:7" ht="15">
      <c r="A3" s="271" t="str">
        <f>Startlist!$F3</f>
        <v>23.08.2020</v>
      </c>
      <c r="B3" s="271"/>
      <c r="C3" s="271"/>
      <c r="D3" s="271"/>
      <c r="E3" s="271"/>
      <c r="F3" s="271"/>
      <c r="G3" s="271"/>
    </row>
    <row r="4" spans="1:7" ht="15">
      <c r="A4" s="271" t="str">
        <f>Startlist!$F4</f>
        <v>Võru</v>
      </c>
      <c r="B4" s="271"/>
      <c r="C4" s="271"/>
      <c r="D4" s="271"/>
      <c r="E4" s="271"/>
      <c r="F4" s="271"/>
      <c r="G4" s="271"/>
    </row>
    <row r="6" ht="15">
      <c r="A6" s="10" t="s">
        <v>77</v>
      </c>
    </row>
    <row r="7" spans="1:7" ht="12.75">
      <c r="A7" s="14" t="s">
        <v>71</v>
      </c>
      <c r="B7" s="11" t="s">
        <v>55</v>
      </c>
      <c r="C7" s="12" t="s">
        <v>56</v>
      </c>
      <c r="D7" s="13" t="s">
        <v>57</v>
      </c>
      <c r="E7" s="12" t="s">
        <v>60</v>
      </c>
      <c r="F7" s="12" t="s">
        <v>76</v>
      </c>
      <c r="G7" s="31" t="s">
        <v>79</v>
      </c>
    </row>
    <row r="8" spans="1:7" ht="15" customHeight="1" hidden="1">
      <c r="A8" s="7"/>
      <c r="B8" s="8"/>
      <c r="C8" s="6"/>
      <c r="D8" s="6"/>
      <c r="E8" s="6"/>
      <c r="F8" s="32"/>
      <c r="G8" s="38"/>
    </row>
    <row r="9" spans="1:7" ht="15" customHeight="1" hidden="1">
      <c r="A9" s="7"/>
      <c r="B9" s="8"/>
      <c r="C9" s="6"/>
      <c r="D9" s="6"/>
      <c r="E9" s="6"/>
      <c r="F9" s="32"/>
      <c r="G9" s="38"/>
    </row>
    <row r="10" spans="1:7" ht="15" customHeight="1" hidden="1">
      <c r="A10" s="7"/>
      <c r="B10" s="8"/>
      <c r="C10" s="6"/>
      <c r="D10" s="6"/>
      <c r="E10" s="6"/>
      <c r="F10" s="32"/>
      <c r="G10" s="38"/>
    </row>
    <row r="11" spans="1:7" ht="15" customHeight="1" hidden="1">
      <c r="A11" s="7"/>
      <c r="B11" s="8"/>
      <c r="C11" s="6"/>
      <c r="D11" s="6"/>
      <c r="E11" s="6"/>
      <c r="F11" s="32"/>
      <c r="G11" s="38"/>
    </row>
    <row r="12" spans="1:7" ht="15" customHeight="1">
      <c r="A12" s="7" t="s">
        <v>1082</v>
      </c>
      <c r="B12" s="8" t="s">
        <v>90</v>
      </c>
      <c r="C12" s="6" t="s">
        <v>0</v>
      </c>
      <c r="D12" s="6" t="s">
        <v>8</v>
      </c>
      <c r="E12" s="6" t="s">
        <v>101</v>
      </c>
      <c r="F12" s="32" t="s">
        <v>1079</v>
      </c>
      <c r="G12" s="38" t="s">
        <v>1083</v>
      </c>
    </row>
    <row r="13" spans="1:7" ht="15" customHeight="1">
      <c r="A13" s="7" t="s">
        <v>1937</v>
      </c>
      <c r="B13" s="8" t="s">
        <v>93</v>
      </c>
      <c r="C13" s="6" t="s">
        <v>300</v>
      </c>
      <c r="D13" s="6" t="s">
        <v>301</v>
      </c>
      <c r="E13" s="6" t="s">
        <v>166</v>
      </c>
      <c r="F13" s="32" t="s">
        <v>603</v>
      </c>
      <c r="G13" s="38" t="s">
        <v>1938</v>
      </c>
    </row>
    <row r="14" spans="1:7" ht="15" customHeight="1">
      <c r="A14" s="7" t="s">
        <v>1504</v>
      </c>
      <c r="B14" s="8" t="s">
        <v>94</v>
      </c>
      <c r="C14" s="6" t="s">
        <v>314</v>
      </c>
      <c r="D14" s="6" t="s">
        <v>315</v>
      </c>
      <c r="E14" s="6" t="s">
        <v>278</v>
      </c>
      <c r="F14" s="32" t="s">
        <v>974</v>
      </c>
      <c r="G14" s="38" t="s">
        <v>1505</v>
      </c>
    </row>
    <row r="15" spans="1:7" ht="15" customHeight="1">
      <c r="A15" s="7" t="s">
        <v>1506</v>
      </c>
      <c r="B15" s="8" t="s">
        <v>91</v>
      </c>
      <c r="C15" s="6" t="s">
        <v>321</v>
      </c>
      <c r="D15" s="6" t="s">
        <v>322</v>
      </c>
      <c r="E15" s="6" t="s">
        <v>104</v>
      </c>
      <c r="F15" s="32" t="s">
        <v>965</v>
      </c>
      <c r="G15" s="38" t="s">
        <v>1507</v>
      </c>
    </row>
    <row r="16" spans="1:7" ht="15" customHeight="1">
      <c r="A16" s="7" t="s">
        <v>976</v>
      </c>
      <c r="B16" s="8" t="s">
        <v>91</v>
      </c>
      <c r="C16" s="6" t="s">
        <v>35</v>
      </c>
      <c r="D16" s="6" t="s">
        <v>36</v>
      </c>
      <c r="E16" s="6" t="s">
        <v>104</v>
      </c>
      <c r="F16" s="32" t="s">
        <v>965</v>
      </c>
      <c r="G16" s="38" t="s">
        <v>977</v>
      </c>
    </row>
    <row r="17" spans="1:7" ht="15" customHeight="1">
      <c r="A17" s="7" t="s">
        <v>1943</v>
      </c>
      <c r="B17" s="8" t="s">
        <v>91</v>
      </c>
      <c r="C17" s="6" t="s">
        <v>1</v>
      </c>
      <c r="D17" s="6" t="s">
        <v>2</v>
      </c>
      <c r="E17" s="6" t="s">
        <v>113</v>
      </c>
      <c r="F17" s="32" t="s">
        <v>1933</v>
      </c>
      <c r="G17" s="38" t="s">
        <v>1944</v>
      </c>
    </row>
    <row r="18" spans="1:7" ht="15" customHeight="1">
      <c r="A18" s="7" t="s">
        <v>1508</v>
      </c>
      <c r="B18" s="8" t="s">
        <v>89</v>
      </c>
      <c r="C18" s="6" t="s">
        <v>337</v>
      </c>
      <c r="D18" s="6" t="s">
        <v>338</v>
      </c>
      <c r="E18" s="6" t="s">
        <v>339</v>
      </c>
      <c r="F18" s="32" t="s">
        <v>965</v>
      </c>
      <c r="G18" s="38" t="s">
        <v>1509</v>
      </c>
    </row>
    <row r="19" spans="1:7" ht="15" customHeight="1">
      <c r="A19" s="7" t="s">
        <v>978</v>
      </c>
      <c r="B19" s="8" t="s">
        <v>90</v>
      </c>
      <c r="C19" s="6" t="s">
        <v>114</v>
      </c>
      <c r="D19" s="6" t="s">
        <v>118</v>
      </c>
      <c r="E19" s="6" t="s">
        <v>342</v>
      </c>
      <c r="F19" s="32" t="s">
        <v>968</v>
      </c>
      <c r="G19" s="38" t="s">
        <v>979</v>
      </c>
    </row>
    <row r="20" spans="1:7" ht="15" customHeight="1">
      <c r="A20" s="7" t="s">
        <v>1939</v>
      </c>
      <c r="B20" s="8" t="s">
        <v>90</v>
      </c>
      <c r="C20" s="6" t="s">
        <v>175</v>
      </c>
      <c r="D20" s="6" t="s">
        <v>176</v>
      </c>
      <c r="E20" s="6" t="s">
        <v>98</v>
      </c>
      <c r="F20" s="32" t="s">
        <v>974</v>
      </c>
      <c r="G20" s="38" t="s">
        <v>1940</v>
      </c>
    </row>
    <row r="21" spans="1:7" ht="15" customHeight="1">
      <c r="A21" s="7" t="s">
        <v>980</v>
      </c>
      <c r="B21" s="8" t="s">
        <v>90</v>
      </c>
      <c r="C21" s="6" t="s">
        <v>351</v>
      </c>
      <c r="D21" s="6" t="s">
        <v>352</v>
      </c>
      <c r="E21" s="6" t="s">
        <v>115</v>
      </c>
      <c r="F21" s="32" t="s">
        <v>603</v>
      </c>
      <c r="G21" s="38" t="s">
        <v>977</v>
      </c>
    </row>
    <row r="22" spans="1:7" ht="15" customHeight="1">
      <c r="A22" s="7" t="s">
        <v>1946</v>
      </c>
      <c r="B22" s="8" t="s">
        <v>92</v>
      </c>
      <c r="C22" s="6" t="s">
        <v>22</v>
      </c>
      <c r="D22" s="6" t="s">
        <v>23</v>
      </c>
      <c r="E22" s="6" t="s">
        <v>113</v>
      </c>
      <c r="F22" s="32" t="s">
        <v>974</v>
      </c>
      <c r="G22" s="38" t="s">
        <v>1944</v>
      </c>
    </row>
    <row r="23" spans="1:7" ht="15" customHeight="1">
      <c r="A23" s="7" t="s">
        <v>1945</v>
      </c>
      <c r="B23" s="8" t="s">
        <v>89</v>
      </c>
      <c r="C23" s="6" t="s">
        <v>366</v>
      </c>
      <c r="D23" s="6" t="s">
        <v>367</v>
      </c>
      <c r="E23" s="6" t="s">
        <v>199</v>
      </c>
      <c r="F23" s="32" t="s">
        <v>974</v>
      </c>
      <c r="G23" s="38" t="s">
        <v>1944</v>
      </c>
    </row>
    <row r="24" spans="1:7" ht="15" customHeight="1">
      <c r="A24" s="7" t="s">
        <v>1942</v>
      </c>
      <c r="B24" s="8" t="s">
        <v>92</v>
      </c>
      <c r="C24" s="6" t="s">
        <v>371</v>
      </c>
      <c r="D24" s="6" t="s">
        <v>372</v>
      </c>
      <c r="E24" s="6" t="s">
        <v>111</v>
      </c>
      <c r="F24" s="32" t="s">
        <v>1933</v>
      </c>
      <c r="G24" s="38" t="s">
        <v>1940</v>
      </c>
    </row>
    <row r="25" spans="1:7" ht="15" customHeight="1">
      <c r="A25" s="7" t="s">
        <v>1264</v>
      </c>
      <c r="B25" s="8" t="s">
        <v>91</v>
      </c>
      <c r="C25" s="6" t="s">
        <v>15</v>
      </c>
      <c r="D25" s="6" t="s">
        <v>16</v>
      </c>
      <c r="E25" s="6" t="s">
        <v>179</v>
      </c>
      <c r="F25" s="32" t="s">
        <v>968</v>
      </c>
      <c r="G25" s="38" t="s">
        <v>1265</v>
      </c>
    </row>
    <row r="26" spans="1:7" ht="15" customHeight="1">
      <c r="A26" s="7" t="s">
        <v>981</v>
      </c>
      <c r="B26" s="8" t="s">
        <v>89</v>
      </c>
      <c r="C26" s="6" t="s">
        <v>209</v>
      </c>
      <c r="D26" s="6" t="s">
        <v>210</v>
      </c>
      <c r="E26" s="6" t="s">
        <v>195</v>
      </c>
      <c r="F26" s="32" t="s">
        <v>603</v>
      </c>
      <c r="G26" s="38" t="s">
        <v>982</v>
      </c>
    </row>
    <row r="27" spans="1:7" ht="15" customHeight="1">
      <c r="A27" s="7" t="s">
        <v>1941</v>
      </c>
      <c r="B27" s="8" t="s">
        <v>89</v>
      </c>
      <c r="C27" s="6" t="s">
        <v>395</v>
      </c>
      <c r="D27" s="6" t="s">
        <v>396</v>
      </c>
      <c r="E27" s="6" t="s">
        <v>397</v>
      </c>
      <c r="F27" s="32" t="s">
        <v>974</v>
      </c>
      <c r="G27" s="38" t="s">
        <v>1940</v>
      </c>
    </row>
    <row r="28" spans="1:7" ht="15" customHeight="1">
      <c r="A28" s="7" t="s">
        <v>983</v>
      </c>
      <c r="B28" s="8" t="s">
        <v>91</v>
      </c>
      <c r="C28" s="6" t="s">
        <v>403</v>
      </c>
      <c r="D28" s="6" t="s">
        <v>404</v>
      </c>
      <c r="E28" s="6" t="s">
        <v>177</v>
      </c>
      <c r="F28" s="32" t="s">
        <v>965</v>
      </c>
      <c r="G28" s="38" t="s">
        <v>979</v>
      </c>
    </row>
    <row r="29" spans="1:7" ht="15" customHeight="1">
      <c r="A29" s="7" t="s">
        <v>1266</v>
      </c>
      <c r="B29" s="8" t="s">
        <v>90</v>
      </c>
      <c r="C29" s="6" t="s">
        <v>185</v>
      </c>
      <c r="D29" s="6" t="s">
        <v>186</v>
      </c>
      <c r="E29" s="6" t="s">
        <v>115</v>
      </c>
      <c r="F29" s="32" t="s">
        <v>1258</v>
      </c>
      <c r="G29" s="38" t="s">
        <v>1083</v>
      </c>
    </row>
    <row r="30" spans="1:7" ht="15" customHeight="1">
      <c r="A30" s="7" t="s">
        <v>1267</v>
      </c>
      <c r="B30" s="8" t="s">
        <v>91</v>
      </c>
      <c r="C30" s="6" t="s">
        <v>206</v>
      </c>
      <c r="D30" s="6" t="s">
        <v>207</v>
      </c>
      <c r="E30" s="6" t="s">
        <v>208</v>
      </c>
      <c r="F30" s="32" t="s">
        <v>1138</v>
      </c>
      <c r="G30" s="38" t="s">
        <v>1083</v>
      </c>
    </row>
    <row r="31" spans="1:7" ht="15" customHeight="1">
      <c r="A31" s="7" t="s">
        <v>1001</v>
      </c>
      <c r="B31" s="8" t="s">
        <v>91</v>
      </c>
      <c r="C31" s="6" t="s">
        <v>196</v>
      </c>
      <c r="D31" s="6" t="s">
        <v>197</v>
      </c>
      <c r="E31" s="6" t="s">
        <v>179</v>
      </c>
      <c r="F31" s="32" t="s">
        <v>1511</v>
      </c>
      <c r="G31" s="38" t="s">
        <v>1002</v>
      </c>
    </row>
    <row r="32" spans="1:7" ht="15" customHeight="1">
      <c r="A32" s="7" t="s">
        <v>984</v>
      </c>
      <c r="B32" s="8" t="s">
        <v>92</v>
      </c>
      <c r="C32" s="6" t="s">
        <v>412</v>
      </c>
      <c r="D32" s="6" t="s">
        <v>413</v>
      </c>
      <c r="E32" s="6" t="s">
        <v>401</v>
      </c>
      <c r="F32" s="32" t="s">
        <v>603</v>
      </c>
      <c r="G32" s="38" t="s">
        <v>979</v>
      </c>
    </row>
    <row r="33" spans="1:7" ht="15" customHeight="1">
      <c r="A33" s="7" t="s">
        <v>985</v>
      </c>
      <c r="B33" s="8" t="s">
        <v>89</v>
      </c>
      <c r="C33" s="6" t="s">
        <v>415</v>
      </c>
      <c r="D33" s="6" t="s">
        <v>416</v>
      </c>
      <c r="E33" s="6" t="s">
        <v>108</v>
      </c>
      <c r="F33" s="32" t="s">
        <v>974</v>
      </c>
      <c r="G33" s="38" t="s">
        <v>979</v>
      </c>
    </row>
    <row r="34" spans="1:7" ht="15" customHeight="1">
      <c r="A34" s="7" t="s">
        <v>1268</v>
      </c>
      <c r="B34" s="8" t="s">
        <v>95</v>
      </c>
      <c r="C34" s="6" t="s">
        <v>121</v>
      </c>
      <c r="D34" s="6" t="s">
        <v>48</v>
      </c>
      <c r="E34" s="6" t="s">
        <v>49</v>
      </c>
      <c r="F34" s="32" t="s">
        <v>968</v>
      </c>
      <c r="G34" s="38" t="s">
        <v>1269</v>
      </c>
    </row>
    <row r="35" spans="1:7" ht="15" customHeight="1">
      <c r="A35" s="7" t="s">
        <v>1270</v>
      </c>
      <c r="B35" s="8" t="s">
        <v>95</v>
      </c>
      <c r="C35" s="6" t="s">
        <v>427</v>
      </c>
      <c r="D35" s="6" t="s">
        <v>428</v>
      </c>
      <c r="E35" s="6" t="s">
        <v>49</v>
      </c>
      <c r="F35" s="32" t="s">
        <v>968</v>
      </c>
      <c r="G35" s="38" t="s">
        <v>1083</v>
      </c>
    </row>
    <row r="36" spans="1:7" ht="15" customHeight="1">
      <c r="A36" s="7" t="s">
        <v>1510</v>
      </c>
      <c r="B36" s="8" t="s">
        <v>95</v>
      </c>
      <c r="C36" s="6" t="s">
        <v>431</v>
      </c>
      <c r="D36" s="6" t="s">
        <v>432</v>
      </c>
      <c r="E36" s="6" t="s">
        <v>49</v>
      </c>
      <c r="F36" s="32" t="s">
        <v>603</v>
      </c>
      <c r="G36" s="38" t="s">
        <v>1269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5.28125" style="0" bestFit="1" customWidth="1"/>
    <col min="8" max="8" width="9.421875" style="0" customWidth="1"/>
    <col min="9" max="9" width="12.28125" style="0" customWidth="1"/>
  </cols>
  <sheetData>
    <row r="1" spans="1:9" ht="15.75">
      <c r="A1" s="272" t="str">
        <f>Startlist!A1</f>
        <v>18th RedGrey Team South Estonian Rally</v>
      </c>
      <c r="B1" s="273"/>
      <c r="C1" s="273"/>
      <c r="D1" s="273"/>
      <c r="E1" s="273"/>
      <c r="F1" s="273"/>
      <c r="G1" s="273"/>
      <c r="H1" s="273"/>
      <c r="I1" s="273"/>
    </row>
    <row r="2" spans="1:9" ht="15">
      <c r="A2" s="271" t="str">
        <f>Startlist!$F3</f>
        <v>23.08.2020</v>
      </c>
      <c r="B2" s="271"/>
      <c r="C2" s="271"/>
      <c r="D2" s="271"/>
      <c r="E2" s="271"/>
      <c r="F2" s="271"/>
      <c r="G2" s="271"/>
      <c r="H2" s="271"/>
      <c r="I2" s="271"/>
    </row>
    <row r="3" spans="1:9" ht="15">
      <c r="A3" s="271" t="str">
        <f>Startlist!$F4</f>
        <v>Võru</v>
      </c>
      <c r="B3" s="271"/>
      <c r="C3" s="271"/>
      <c r="D3" s="271"/>
      <c r="E3" s="271"/>
      <c r="F3" s="271"/>
      <c r="G3" s="271"/>
      <c r="H3" s="271"/>
      <c r="I3" s="271"/>
    </row>
    <row r="5" ht="15">
      <c r="A5" s="10" t="s">
        <v>78</v>
      </c>
    </row>
    <row r="6" spans="1:9" ht="12.75">
      <c r="A6" s="14" t="s">
        <v>71</v>
      </c>
      <c r="B6" s="11" t="s">
        <v>55</v>
      </c>
      <c r="C6" s="12" t="s">
        <v>56</v>
      </c>
      <c r="D6" s="13" t="s">
        <v>57</v>
      </c>
      <c r="E6" s="13" t="s">
        <v>60</v>
      </c>
      <c r="F6" s="12" t="s">
        <v>74</v>
      </c>
      <c r="G6" s="12" t="s">
        <v>75</v>
      </c>
      <c r="H6" s="15" t="s">
        <v>72</v>
      </c>
      <c r="I6" s="16" t="s">
        <v>73</v>
      </c>
    </row>
    <row r="7" spans="1:10" ht="15" customHeight="1" hidden="1">
      <c r="A7" s="37"/>
      <c r="B7" s="33"/>
      <c r="C7" s="34"/>
      <c r="D7" s="34"/>
      <c r="E7" s="34"/>
      <c r="F7" s="34"/>
      <c r="G7" s="34"/>
      <c r="H7" s="41"/>
      <c r="I7" s="42"/>
      <c r="J7" s="58"/>
    </row>
    <row r="8" spans="1:10" ht="15" customHeight="1" hidden="1">
      <c r="A8" s="37"/>
      <c r="B8" s="33"/>
      <c r="C8" s="34"/>
      <c r="D8" s="34"/>
      <c r="E8" s="34"/>
      <c r="F8" s="34"/>
      <c r="G8" s="34"/>
      <c r="H8" s="41"/>
      <c r="I8" s="42"/>
      <c r="J8" s="58"/>
    </row>
    <row r="9" spans="1:10" ht="15" customHeight="1" hidden="1">
      <c r="A9" s="37"/>
      <c r="B9" s="33"/>
      <c r="C9" s="34"/>
      <c r="D9" s="34"/>
      <c r="E9" s="34"/>
      <c r="F9" s="34"/>
      <c r="G9" s="34"/>
      <c r="H9" s="41"/>
      <c r="I9" s="42"/>
      <c r="J9" s="58"/>
    </row>
    <row r="10" spans="1:10" ht="15" customHeight="1" hidden="1">
      <c r="A10" s="37"/>
      <c r="B10" s="33"/>
      <c r="C10" s="34"/>
      <c r="D10" s="34"/>
      <c r="E10" s="34"/>
      <c r="F10" s="34"/>
      <c r="G10" s="34"/>
      <c r="H10" s="41"/>
      <c r="I10" s="42"/>
      <c r="J10" s="58"/>
    </row>
    <row r="11" spans="1:10" ht="15" customHeight="1">
      <c r="A11" s="37" t="s">
        <v>992</v>
      </c>
      <c r="B11" s="33" t="s">
        <v>95</v>
      </c>
      <c r="C11" s="34" t="s">
        <v>119</v>
      </c>
      <c r="D11" s="34" t="s">
        <v>120</v>
      </c>
      <c r="E11" s="34" t="s">
        <v>223</v>
      </c>
      <c r="F11" s="34" t="s">
        <v>995</v>
      </c>
      <c r="G11" s="34" t="s">
        <v>1000</v>
      </c>
      <c r="H11" s="41" t="s">
        <v>998</v>
      </c>
      <c r="I11" s="42" t="s">
        <v>998</v>
      </c>
      <c r="J11" s="58"/>
    </row>
    <row r="12" spans="1:10" ht="15" customHeight="1">
      <c r="A12" s="244" t="s">
        <v>994</v>
      </c>
      <c r="B12" s="245" t="s">
        <v>92</v>
      </c>
      <c r="C12" s="246" t="s">
        <v>371</v>
      </c>
      <c r="D12" s="246" t="s">
        <v>372</v>
      </c>
      <c r="E12" s="246" t="s">
        <v>111</v>
      </c>
      <c r="F12" s="246" t="s">
        <v>995</v>
      </c>
      <c r="G12" s="246" t="s">
        <v>996</v>
      </c>
      <c r="H12" s="247" t="s">
        <v>997</v>
      </c>
      <c r="I12" s="248" t="s">
        <v>997</v>
      </c>
      <c r="J12" s="58"/>
    </row>
    <row r="13" spans="1:10" ht="15" customHeight="1">
      <c r="A13" s="211" t="s">
        <v>1602</v>
      </c>
      <c r="B13" s="212" t="s">
        <v>94</v>
      </c>
      <c r="C13" s="213" t="s">
        <v>260</v>
      </c>
      <c r="D13" s="213" t="s">
        <v>261</v>
      </c>
      <c r="E13" s="213" t="s">
        <v>161</v>
      </c>
      <c r="F13" s="213" t="s">
        <v>1603</v>
      </c>
      <c r="G13" s="213" t="s">
        <v>1604</v>
      </c>
      <c r="H13" s="225" t="s">
        <v>1512</v>
      </c>
      <c r="I13" s="226" t="s">
        <v>1512</v>
      </c>
      <c r="J13" s="58"/>
    </row>
    <row r="14" spans="1:10" ht="15" customHeight="1">
      <c r="A14" s="211" t="s">
        <v>1271</v>
      </c>
      <c r="B14" s="212" t="s">
        <v>92</v>
      </c>
      <c r="C14" s="213" t="s">
        <v>180</v>
      </c>
      <c r="D14" s="213" t="s">
        <v>181</v>
      </c>
      <c r="E14" s="213" t="s">
        <v>182</v>
      </c>
      <c r="F14" s="213" t="s">
        <v>1002</v>
      </c>
      <c r="G14" s="213" t="s">
        <v>1272</v>
      </c>
      <c r="H14" s="225" t="s">
        <v>820</v>
      </c>
      <c r="I14" s="226" t="s">
        <v>820</v>
      </c>
      <c r="J14" s="58"/>
    </row>
    <row r="15" spans="1:10" ht="15" customHeight="1">
      <c r="A15" s="211" t="s">
        <v>1605</v>
      </c>
      <c r="B15" s="212" t="s">
        <v>89</v>
      </c>
      <c r="C15" s="213" t="s">
        <v>384</v>
      </c>
      <c r="D15" s="213" t="s">
        <v>385</v>
      </c>
      <c r="E15" s="213" t="s">
        <v>386</v>
      </c>
      <c r="F15" s="213" t="s">
        <v>1603</v>
      </c>
      <c r="G15" s="213" t="s">
        <v>1606</v>
      </c>
      <c r="H15" s="225" t="s">
        <v>1502</v>
      </c>
      <c r="I15" s="226" t="s">
        <v>1502</v>
      </c>
      <c r="J15" s="58"/>
    </row>
    <row r="16" spans="1:10" ht="15" customHeight="1">
      <c r="A16" s="211" t="s">
        <v>986</v>
      </c>
      <c r="B16" s="212" t="s">
        <v>89</v>
      </c>
      <c r="C16" s="213" t="s">
        <v>198</v>
      </c>
      <c r="D16" s="213" t="s">
        <v>408</v>
      </c>
      <c r="E16" s="213" t="s">
        <v>199</v>
      </c>
      <c r="F16" s="213" t="s">
        <v>987</v>
      </c>
      <c r="G16" s="213" t="s">
        <v>988</v>
      </c>
      <c r="H16" s="225" t="s">
        <v>962</v>
      </c>
      <c r="I16" s="226"/>
      <c r="J16" s="58"/>
    </row>
    <row r="17" spans="1:10" ht="15" customHeight="1">
      <c r="A17" s="249"/>
      <c r="B17" s="250"/>
      <c r="C17" s="58"/>
      <c r="D17" s="58"/>
      <c r="E17" s="58"/>
      <c r="F17" s="58" t="s">
        <v>989</v>
      </c>
      <c r="G17" s="58" t="s">
        <v>990</v>
      </c>
      <c r="H17" s="251" t="s">
        <v>991</v>
      </c>
      <c r="I17" s="252"/>
      <c r="J17" s="58"/>
    </row>
    <row r="18" spans="1:10" ht="15" customHeight="1">
      <c r="A18" s="244"/>
      <c r="B18" s="245"/>
      <c r="C18" s="246"/>
      <c r="D18" s="246"/>
      <c r="E18" s="246"/>
      <c r="F18" s="246" t="s">
        <v>1947</v>
      </c>
      <c r="G18" s="246" t="s">
        <v>1948</v>
      </c>
      <c r="H18" s="247" t="s">
        <v>1949</v>
      </c>
      <c r="I18" s="248" t="s">
        <v>1853</v>
      </c>
      <c r="J18" s="58"/>
    </row>
    <row r="19" spans="1:10" ht="15" customHeight="1">
      <c r="A19" s="249" t="s">
        <v>1003</v>
      </c>
      <c r="B19" s="250" t="s">
        <v>91</v>
      </c>
      <c r="C19" s="58" t="s">
        <v>196</v>
      </c>
      <c r="D19" s="58" t="s">
        <v>197</v>
      </c>
      <c r="E19" s="58" t="s">
        <v>179</v>
      </c>
      <c r="F19" s="58" t="s">
        <v>1002</v>
      </c>
      <c r="G19" s="58" t="s">
        <v>1004</v>
      </c>
      <c r="H19" s="251" t="s">
        <v>1005</v>
      </c>
      <c r="I19" s="252" t="s">
        <v>1005</v>
      </c>
      <c r="J19" s="58"/>
    </row>
    <row r="20" spans="1:10" ht="15" customHeight="1">
      <c r="A20" s="211" t="s">
        <v>992</v>
      </c>
      <c r="B20" s="212" t="s">
        <v>95</v>
      </c>
      <c r="C20" s="213" t="s">
        <v>119</v>
      </c>
      <c r="D20" s="213" t="s">
        <v>120</v>
      </c>
      <c r="E20" s="213" t="s">
        <v>223</v>
      </c>
      <c r="F20" s="213" t="s">
        <v>993</v>
      </c>
      <c r="G20" s="213" t="s">
        <v>988</v>
      </c>
      <c r="H20" s="225" t="s">
        <v>962</v>
      </c>
      <c r="I20" s="226" t="s">
        <v>962</v>
      </c>
      <c r="J20" s="58"/>
    </row>
    <row r="21" spans="1:10" ht="15" customHeight="1">
      <c r="A21" s="211" t="s">
        <v>1950</v>
      </c>
      <c r="B21" s="212" t="s">
        <v>95</v>
      </c>
      <c r="C21" s="213" t="s">
        <v>219</v>
      </c>
      <c r="D21" s="213" t="s">
        <v>220</v>
      </c>
      <c r="E21" s="213" t="s">
        <v>223</v>
      </c>
      <c r="F21" s="213" t="s">
        <v>1947</v>
      </c>
      <c r="G21" s="213" t="s">
        <v>1951</v>
      </c>
      <c r="H21" s="225" t="s">
        <v>999</v>
      </c>
      <c r="I21" s="226" t="s">
        <v>999</v>
      </c>
      <c r="J21" s="58"/>
    </row>
    <row r="22" spans="1:10" ht="15" customHeight="1">
      <c r="A22" s="37" t="s">
        <v>1952</v>
      </c>
      <c r="B22" s="33" t="s">
        <v>127</v>
      </c>
      <c r="C22" s="34" t="s">
        <v>436</v>
      </c>
      <c r="D22" s="34" t="s">
        <v>437</v>
      </c>
      <c r="E22" s="34" t="s">
        <v>250</v>
      </c>
      <c r="F22" s="34" t="s">
        <v>1953</v>
      </c>
      <c r="G22" s="34" t="s">
        <v>1954</v>
      </c>
      <c r="H22" s="41" t="s">
        <v>1698</v>
      </c>
      <c r="I22" s="42" t="s">
        <v>1698</v>
      </c>
      <c r="J22" s="58"/>
    </row>
  </sheetData>
  <sheetProtection/>
  <mergeCells count="3">
    <mergeCell ref="A1:I1"/>
    <mergeCell ref="A2:I2"/>
    <mergeCell ref="A3:I3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3">
      <selection activeCell="A8" sqref="A8"/>
    </sheetView>
  </sheetViews>
  <sheetFormatPr defaultColWidth="9.140625" defaultRowHeight="12.75"/>
  <cols>
    <col min="1" max="1" width="22.57421875" style="2" customWidth="1"/>
    <col min="2" max="5" width="17.7109375" style="0" customWidth="1"/>
    <col min="6" max="6" width="18.7109375" style="0" bestFit="1" customWidth="1"/>
    <col min="7" max="9" width="19.00390625" style="0" bestFit="1" customWidth="1"/>
  </cols>
  <sheetData>
    <row r="1" ht="15">
      <c r="E1" s="23"/>
    </row>
    <row r="2" spans="1:8" ht="15.75">
      <c r="A2" s="272" t="str">
        <f>Startlist!A1</f>
        <v>18th RedGrey Team South Estonian Rally</v>
      </c>
      <c r="B2" s="273"/>
      <c r="C2" s="273"/>
      <c r="D2" s="273"/>
      <c r="E2" s="273"/>
      <c r="F2" s="273"/>
      <c r="G2" s="273"/>
      <c r="H2" s="273"/>
    </row>
    <row r="3" spans="1:8" ht="15">
      <c r="A3" s="271" t="str">
        <f>Startlist!$F3</f>
        <v>23.08.2020</v>
      </c>
      <c r="B3" s="271"/>
      <c r="C3" s="271"/>
      <c r="D3" s="271"/>
      <c r="E3" s="271"/>
      <c r="F3" s="271"/>
      <c r="G3" s="271"/>
      <c r="H3" s="271"/>
    </row>
    <row r="4" spans="1:8" ht="15">
      <c r="A4" s="271" t="str">
        <f>Startlist!$F4</f>
        <v>Võru</v>
      </c>
      <c r="B4" s="271"/>
      <c r="C4" s="271"/>
      <c r="D4" s="271"/>
      <c r="E4" s="271"/>
      <c r="F4" s="271"/>
      <c r="G4" s="271"/>
      <c r="H4" s="271"/>
    </row>
    <row r="5" ht="15">
      <c r="A5" s="5" t="s">
        <v>85</v>
      </c>
    </row>
    <row r="6" spans="1:9" ht="15">
      <c r="A6" s="5"/>
      <c r="I6" s="230" t="s">
        <v>1607</v>
      </c>
    </row>
    <row r="7" spans="1:9" ht="12.75">
      <c r="A7" s="135"/>
      <c r="B7" s="17"/>
      <c r="C7" s="17"/>
      <c r="D7" s="17"/>
      <c r="E7" s="18"/>
      <c r="F7" s="17"/>
      <c r="G7" s="17"/>
      <c r="H7" s="17"/>
      <c r="I7" s="17"/>
    </row>
    <row r="8" spans="1:9" ht="13.5" customHeight="1">
      <c r="A8" s="136"/>
      <c r="B8" s="231" t="s">
        <v>94</v>
      </c>
      <c r="C8" s="232" t="s">
        <v>127</v>
      </c>
      <c r="D8" s="232" t="s">
        <v>93</v>
      </c>
      <c r="E8" s="233" t="s">
        <v>90</v>
      </c>
      <c r="F8" s="232" t="s">
        <v>92</v>
      </c>
      <c r="G8" s="232" t="s">
        <v>89</v>
      </c>
      <c r="H8" s="232" t="s">
        <v>91</v>
      </c>
      <c r="I8" s="233" t="s">
        <v>95</v>
      </c>
    </row>
    <row r="9" spans="1:9" ht="12.75" customHeight="1">
      <c r="A9" s="234" t="s">
        <v>130</v>
      </c>
      <c r="B9" s="254" t="s">
        <v>551</v>
      </c>
      <c r="C9" s="254" t="s">
        <v>582</v>
      </c>
      <c r="D9" s="254" t="s">
        <v>749</v>
      </c>
      <c r="E9" s="254" t="s">
        <v>706</v>
      </c>
      <c r="F9" s="254" t="s">
        <v>816</v>
      </c>
      <c r="G9" s="254" t="s">
        <v>807</v>
      </c>
      <c r="H9" s="254" t="s">
        <v>755</v>
      </c>
      <c r="I9" s="254" t="s">
        <v>960</v>
      </c>
    </row>
    <row r="10" spans="1:9" ht="12.75" customHeight="1">
      <c r="A10" s="235" t="s">
        <v>1608</v>
      </c>
      <c r="B10" s="255" t="s">
        <v>1609</v>
      </c>
      <c r="C10" s="255" t="s">
        <v>1610</v>
      </c>
      <c r="D10" s="255" t="s">
        <v>1611</v>
      </c>
      <c r="E10" s="255" t="s">
        <v>1612</v>
      </c>
      <c r="F10" s="255" t="s">
        <v>1613</v>
      </c>
      <c r="G10" s="255" t="s">
        <v>1614</v>
      </c>
      <c r="H10" s="255" t="s">
        <v>1615</v>
      </c>
      <c r="I10" s="255" t="s">
        <v>1616</v>
      </c>
    </row>
    <row r="11" spans="1:9" ht="12.75" customHeight="1">
      <c r="A11" s="236" t="s">
        <v>1617</v>
      </c>
      <c r="B11" s="256" t="s">
        <v>1618</v>
      </c>
      <c r="C11" s="256" t="s">
        <v>1619</v>
      </c>
      <c r="D11" s="256" t="s">
        <v>1620</v>
      </c>
      <c r="E11" s="256" t="s">
        <v>1621</v>
      </c>
      <c r="F11" s="256" t="s">
        <v>1622</v>
      </c>
      <c r="G11" s="256" t="s">
        <v>1623</v>
      </c>
      <c r="H11" s="256" t="s">
        <v>1624</v>
      </c>
      <c r="I11" s="256" t="s">
        <v>1625</v>
      </c>
    </row>
    <row r="12" spans="1:9" ht="12.75" customHeight="1">
      <c r="A12" s="237" t="s">
        <v>995</v>
      </c>
      <c r="B12" s="257" t="s">
        <v>552</v>
      </c>
      <c r="C12" s="254" t="s">
        <v>588</v>
      </c>
      <c r="D12" s="254" t="s">
        <v>753</v>
      </c>
      <c r="E12" s="254" t="s">
        <v>709</v>
      </c>
      <c r="F12" s="254" t="s">
        <v>817</v>
      </c>
      <c r="G12" s="254" t="s">
        <v>800</v>
      </c>
      <c r="H12" s="254" t="s">
        <v>756</v>
      </c>
      <c r="I12" s="254" t="s">
        <v>875</v>
      </c>
    </row>
    <row r="13" spans="1:9" ht="12.75" customHeight="1">
      <c r="A13" s="238" t="s">
        <v>1626</v>
      </c>
      <c r="B13" s="255" t="s">
        <v>1627</v>
      </c>
      <c r="C13" s="255" t="s">
        <v>1628</v>
      </c>
      <c r="D13" s="255" t="s">
        <v>1629</v>
      </c>
      <c r="E13" s="255" t="s">
        <v>1630</v>
      </c>
      <c r="F13" s="255" t="s">
        <v>1631</v>
      </c>
      <c r="G13" s="255" t="s">
        <v>1632</v>
      </c>
      <c r="H13" s="255" t="s">
        <v>1633</v>
      </c>
      <c r="I13" s="255" t="s">
        <v>1634</v>
      </c>
    </row>
    <row r="14" spans="1:9" ht="12.75" customHeight="1">
      <c r="A14" s="236" t="s">
        <v>1635</v>
      </c>
      <c r="B14" s="256" t="s">
        <v>1618</v>
      </c>
      <c r="C14" s="256" t="s">
        <v>1636</v>
      </c>
      <c r="D14" s="256" t="s">
        <v>1637</v>
      </c>
      <c r="E14" s="256" t="s">
        <v>1621</v>
      </c>
      <c r="F14" s="256" t="s">
        <v>1622</v>
      </c>
      <c r="G14" s="256" t="s">
        <v>1638</v>
      </c>
      <c r="H14" s="256" t="s">
        <v>1624</v>
      </c>
      <c r="I14" s="256" t="s">
        <v>1639</v>
      </c>
    </row>
    <row r="15" spans="1:9" ht="12.75" customHeight="1">
      <c r="A15" s="237" t="s">
        <v>1640</v>
      </c>
      <c r="B15" s="257" t="s">
        <v>1006</v>
      </c>
      <c r="C15" s="254" t="s">
        <v>1017</v>
      </c>
      <c r="D15" s="254" t="s">
        <v>1056</v>
      </c>
      <c r="E15" s="254" t="s">
        <v>1047</v>
      </c>
      <c r="F15" s="254" t="s">
        <v>1127</v>
      </c>
      <c r="G15" s="254" t="s">
        <v>1116</v>
      </c>
      <c r="H15" s="254" t="s">
        <v>1059</v>
      </c>
      <c r="I15" s="254" t="s">
        <v>1254</v>
      </c>
    </row>
    <row r="16" spans="1:9" ht="12.75" customHeight="1">
      <c r="A16" s="238" t="s">
        <v>1641</v>
      </c>
      <c r="B16" s="255" t="s">
        <v>1642</v>
      </c>
      <c r="C16" s="255" t="s">
        <v>1643</v>
      </c>
      <c r="D16" s="255" t="s">
        <v>1644</v>
      </c>
      <c r="E16" s="255" t="s">
        <v>1645</v>
      </c>
      <c r="F16" s="255" t="s">
        <v>1646</v>
      </c>
      <c r="G16" s="255" t="s">
        <v>1647</v>
      </c>
      <c r="H16" s="255" t="s">
        <v>1648</v>
      </c>
      <c r="I16" s="255" t="s">
        <v>1649</v>
      </c>
    </row>
    <row r="17" spans="1:9" ht="12.75" customHeight="1">
      <c r="A17" s="236" t="s">
        <v>1617</v>
      </c>
      <c r="B17" s="256" t="s">
        <v>1618</v>
      </c>
      <c r="C17" s="256" t="s">
        <v>1650</v>
      </c>
      <c r="D17" s="256" t="s">
        <v>1620</v>
      </c>
      <c r="E17" s="256" t="s">
        <v>1621</v>
      </c>
      <c r="F17" s="256" t="s">
        <v>1622</v>
      </c>
      <c r="G17" s="256" t="s">
        <v>1623</v>
      </c>
      <c r="H17" s="256" t="s">
        <v>1624</v>
      </c>
      <c r="I17" s="256" t="s">
        <v>1625</v>
      </c>
    </row>
    <row r="18" spans="1:9" ht="12.75" customHeight="1">
      <c r="A18" s="237" t="s">
        <v>1651</v>
      </c>
      <c r="B18" s="257" t="s">
        <v>1007</v>
      </c>
      <c r="C18" s="254" t="s">
        <v>1018</v>
      </c>
      <c r="D18" s="254" t="s">
        <v>1057</v>
      </c>
      <c r="E18" s="254" t="s">
        <v>1048</v>
      </c>
      <c r="F18" s="254" t="s">
        <v>811</v>
      </c>
      <c r="G18" s="254" t="s">
        <v>758</v>
      </c>
      <c r="H18" s="254" t="s">
        <v>1060</v>
      </c>
      <c r="I18" s="254" t="s">
        <v>1255</v>
      </c>
    </row>
    <row r="19" spans="1:9" ht="12.75" customHeight="1">
      <c r="A19" s="238" t="s">
        <v>1652</v>
      </c>
      <c r="B19" s="255" t="s">
        <v>1653</v>
      </c>
      <c r="C19" s="255" t="s">
        <v>1654</v>
      </c>
      <c r="D19" s="255" t="s">
        <v>1655</v>
      </c>
      <c r="E19" s="255" t="s">
        <v>1656</v>
      </c>
      <c r="F19" s="255" t="s">
        <v>1657</v>
      </c>
      <c r="G19" s="255" t="s">
        <v>1615</v>
      </c>
      <c r="H19" s="255" t="s">
        <v>1658</v>
      </c>
      <c r="I19" s="255" t="s">
        <v>1659</v>
      </c>
    </row>
    <row r="20" spans="1:9" ht="12.75" customHeight="1">
      <c r="A20" s="236" t="s">
        <v>1635</v>
      </c>
      <c r="B20" s="256" t="s">
        <v>1618</v>
      </c>
      <c r="C20" s="256" t="s">
        <v>1650</v>
      </c>
      <c r="D20" s="256" t="s">
        <v>1620</v>
      </c>
      <c r="E20" s="256" t="s">
        <v>1621</v>
      </c>
      <c r="F20" s="256" t="s">
        <v>1622</v>
      </c>
      <c r="G20" s="256" t="s">
        <v>1638</v>
      </c>
      <c r="H20" s="256" t="s">
        <v>1624</v>
      </c>
      <c r="I20" s="256" t="s">
        <v>1625</v>
      </c>
    </row>
    <row r="21" spans="1:9" ht="12.75" customHeight="1">
      <c r="A21" s="237" t="s">
        <v>1660</v>
      </c>
      <c r="B21" s="257" t="s">
        <v>1117</v>
      </c>
      <c r="C21" s="254" t="s">
        <v>1286</v>
      </c>
      <c r="D21" s="254" t="s">
        <v>1333</v>
      </c>
      <c r="E21" s="254" t="s">
        <v>906</v>
      </c>
      <c r="F21" s="254" t="s">
        <v>1393</v>
      </c>
      <c r="G21" s="254" t="s">
        <v>1381</v>
      </c>
      <c r="H21" s="254" t="s">
        <v>1337</v>
      </c>
      <c r="I21" s="254" t="s">
        <v>1450</v>
      </c>
    </row>
    <row r="22" spans="1:9" ht="12.75" customHeight="1">
      <c r="A22" s="238" t="s">
        <v>1661</v>
      </c>
      <c r="B22" s="255" t="s">
        <v>1662</v>
      </c>
      <c r="C22" s="255" t="s">
        <v>1663</v>
      </c>
      <c r="D22" s="255" t="s">
        <v>1664</v>
      </c>
      <c r="E22" s="255" t="s">
        <v>1665</v>
      </c>
      <c r="F22" s="255" t="s">
        <v>1666</v>
      </c>
      <c r="G22" s="255" t="s">
        <v>1667</v>
      </c>
      <c r="H22" s="255" t="s">
        <v>1668</v>
      </c>
      <c r="I22" s="255" t="s">
        <v>1669</v>
      </c>
    </row>
    <row r="23" spans="1:9" ht="12.75" customHeight="1">
      <c r="A23" s="236" t="s">
        <v>1670</v>
      </c>
      <c r="B23" s="256" t="s">
        <v>1618</v>
      </c>
      <c r="C23" s="256" t="s">
        <v>1619</v>
      </c>
      <c r="D23" s="256" t="s">
        <v>1620</v>
      </c>
      <c r="E23" s="256" t="s">
        <v>1621</v>
      </c>
      <c r="F23" s="256" t="s">
        <v>1622</v>
      </c>
      <c r="G23" s="256" t="s">
        <v>1623</v>
      </c>
      <c r="H23" s="256" t="s">
        <v>1624</v>
      </c>
      <c r="I23" s="256" t="s">
        <v>1671</v>
      </c>
    </row>
    <row r="24" spans="1:9" ht="12.75" customHeight="1">
      <c r="A24" s="237" t="s">
        <v>1672</v>
      </c>
      <c r="B24" s="257" t="s">
        <v>1274</v>
      </c>
      <c r="C24" s="254" t="s">
        <v>1280</v>
      </c>
      <c r="D24" s="254" t="s">
        <v>1334</v>
      </c>
      <c r="E24" s="254" t="s">
        <v>1336</v>
      </c>
      <c r="F24" s="254" t="s">
        <v>1394</v>
      </c>
      <c r="G24" s="254" t="s">
        <v>1382</v>
      </c>
      <c r="H24" s="254" t="s">
        <v>1338</v>
      </c>
      <c r="I24" s="254" t="s">
        <v>1457</v>
      </c>
    </row>
    <row r="25" spans="1:9" ht="12.75" customHeight="1">
      <c r="A25" s="238" t="s">
        <v>1673</v>
      </c>
      <c r="B25" s="255" t="s">
        <v>1674</v>
      </c>
      <c r="C25" s="255" t="s">
        <v>1675</v>
      </c>
      <c r="D25" s="255" t="s">
        <v>1676</v>
      </c>
      <c r="E25" s="255" t="s">
        <v>1677</v>
      </c>
      <c r="F25" s="255" t="s">
        <v>1678</v>
      </c>
      <c r="G25" s="255" t="s">
        <v>1679</v>
      </c>
      <c r="H25" s="255" t="s">
        <v>1680</v>
      </c>
      <c r="I25" s="255" t="s">
        <v>1681</v>
      </c>
    </row>
    <row r="26" spans="1:9" ht="12.75" customHeight="1">
      <c r="A26" s="236" t="s">
        <v>1682</v>
      </c>
      <c r="B26" s="256" t="s">
        <v>1683</v>
      </c>
      <c r="C26" s="256" t="s">
        <v>1650</v>
      </c>
      <c r="D26" s="256" t="s">
        <v>1620</v>
      </c>
      <c r="E26" s="256" t="s">
        <v>1684</v>
      </c>
      <c r="F26" s="256" t="s">
        <v>1622</v>
      </c>
      <c r="G26" s="256" t="s">
        <v>1623</v>
      </c>
      <c r="H26" s="256" t="s">
        <v>1624</v>
      </c>
      <c r="I26" s="256" t="s">
        <v>1639</v>
      </c>
    </row>
    <row r="27" spans="1:9" ht="12.75" customHeight="1">
      <c r="A27" s="237" t="s">
        <v>1685</v>
      </c>
      <c r="B27" s="257" t="s">
        <v>1513</v>
      </c>
      <c r="C27" s="254" t="s">
        <v>1535</v>
      </c>
      <c r="D27" s="254" t="s">
        <v>1759</v>
      </c>
      <c r="E27" s="254" t="s">
        <v>1582</v>
      </c>
      <c r="F27" s="254" t="s">
        <v>1375</v>
      </c>
      <c r="G27" s="254" t="s">
        <v>1752</v>
      </c>
      <c r="H27" s="254" t="s">
        <v>1703</v>
      </c>
      <c r="I27" s="254" t="s">
        <v>1838</v>
      </c>
    </row>
    <row r="28" spans="1:9" ht="12.75" customHeight="1">
      <c r="A28" s="238" t="s">
        <v>1686</v>
      </c>
      <c r="B28" s="255" t="s">
        <v>1687</v>
      </c>
      <c r="C28" s="255" t="s">
        <v>1688</v>
      </c>
      <c r="D28" s="255" t="s">
        <v>2006</v>
      </c>
      <c r="E28" s="255" t="s">
        <v>1689</v>
      </c>
      <c r="F28" s="255" t="s">
        <v>2007</v>
      </c>
      <c r="G28" s="255" t="s">
        <v>2008</v>
      </c>
      <c r="H28" s="255" t="s">
        <v>2009</v>
      </c>
      <c r="I28" s="255" t="s">
        <v>2010</v>
      </c>
    </row>
    <row r="29" spans="1:9" ht="12.75" customHeight="1">
      <c r="A29" s="236" t="s">
        <v>1670</v>
      </c>
      <c r="B29" s="256" t="s">
        <v>1618</v>
      </c>
      <c r="C29" s="256" t="s">
        <v>1690</v>
      </c>
      <c r="D29" s="256" t="s">
        <v>1637</v>
      </c>
      <c r="E29" s="256" t="s">
        <v>1621</v>
      </c>
      <c r="F29" s="256" t="s">
        <v>1622</v>
      </c>
      <c r="G29" s="256" t="s">
        <v>1623</v>
      </c>
      <c r="H29" s="256" t="s">
        <v>1624</v>
      </c>
      <c r="I29" s="256" t="s">
        <v>1639</v>
      </c>
    </row>
    <row r="30" spans="1:9" ht="12.75" customHeight="1">
      <c r="A30" s="237" t="s">
        <v>1691</v>
      </c>
      <c r="B30" s="257" t="s">
        <v>1514</v>
      </c>
      <c r="C30" s="254" t="s">
        <v>884</v>
      </c>
      <c r="D30" s="254" t="s">
        <v>1760</v>
      </c>
      <c r="E30" s="254" t="s">
        <v>1583</v>
      </c>
      <c r="F30" s="254" t="s">
        <v>1756</v>
      </c>
      <c r="G30" s="254" t="s">
        <v>1753</v>
      </c>
      <c r="H30" s="254" t="s">
        <v>1704</v>
      </c>
      <c r="I30" s="254" t="s">
        <v>1857</v>
      </c>
    </row>
    <row r="31" spans="1:9" ht="12.75" customHeight="1">
      <c r="A31" s="238" t="s">
        <v>1692</v>
      </c>
      <c r="B31" s="255" t="s">
        <v>1693</v>
      </c>
      <c r="C31" s="255" t="s">
        <v>1694</v>
      </c>
      <c r="D31" s="255" t="s">
        <v>2011</v>
      </c>
      <c r="E31" s="255" t="s">
        <v>1695</v>
      </c>
      <c r="F31" s="255" t="s">
        <v>2012</v>
      </c>
      <c r="G31" s="255" t="s">
        <v>2013</v>
      </c>
      <c r="H31" s="255" t="s">
        <v>2014</v>
      </c>
      <c r="I31" s="255" t="s">
        <v>2015</v>
      </c>
    </row>
    <row r="32" spans="1:9" ht="12.75" customHeight="1">
      <c r="A32" s="236" t="s">
        <v>1682</v>
      </c>
      <c r="B32" s="256" t="s">
        <v>1618</v>
      </c>
      <c r="C32" s="256" t="s">
        <v>1690</v>
      </c>
      <c r="D32" s="256" t="s">
        <v>1637</v>
      </c>
      <c r="E32" s="256" t="s">
        <v>1621</v>
      </c>
      <c r="F32" s="256" t="s">
        <v>1622</v>
      </c>
      <c r="G32" s="256" t="s">
        <v>1623</v>
      </c>
      <c r="H32" s="256" t="s">
        <v>1624</v>
      </c>
      <c r="I32" s="256" t="s">
        <v>1625</v>
      </c>
    </row>
    <row r="33" ht="12.75">
      <c r="A33" s="259"/>
    </row>
    <row r="34" ht="12.75">
      <c r="A34" s="259" t="s">
        <v>1696</v>
      </c>
    </row>
  </sheetData>
  <sheetProtection/>
  <mergeCells count="3">
    <mergeCell ref="A2:H2"/>
    <mergeCell ref="A3:H3"/>
    <mergeCell ref="A4:H4"/>
  </mergeCells>
  <printOptions/>
  <pageMargins left="0" right="0" top="0" bottom="0" header="0" footer="0"/>
  <pageSetup fitToHeight="1" fitToWidth="1" horizontalDpi="360" verticalDpi="36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2" customWidth="1"/>
    <col min="7" max="7" width="12.421875" style="0" customWidth="1"/>
  </cols>
  <sheetData>
    <row r="1" spans="1:13" ht="15">
      <c r="A1" s="36"/>
      <c r="B1" s="36"/>
      <c r="C1" s="36"/>
      <c r="D1" s="129" t="e">
        <f>Startlist!#REF!</f>
        <v>#REF!</v>
      </c>
      <c r="E1" s="36"/>
      <c r="F1" s="215"/>
      <c r="G1" s="36"/>
      <c r="H1" s="36"/>
      <c r="I1" s="36"/>
      <c r="J1" s="36"/>
      <c r="K1" s="36"/>
      <c r="L1" s="36"/>
      <c r="M1" s="36"/>
    </row>
    <row r="2" spans="1:13" ht="12.75" customHeight="1">
      <c r="A2" s="265" t="str">
        <f>Startlist!A1</f>
        <v>18th RedGrey Team South Estonian Rally</v>
      </c>
      <c r="B2" s="266"/>
      <c r="C2" s="266"/>
      <c r="D2" s="266"/>
      <c r="E2" s="266"/>
      <c r="F2" s="266"/>
      <c r="G2" s="36"/>
      <c r="H2" s="36"/>
      <c r="I2" s="36"/>
      <c r="J2" s="36"/>
      <c r="K2" s="36"/>
      <c r="L2" s="36"/>
      <c r="M2" s="36"/>
    </row>
    <row r="3" spans="1:13" ht="15" customHeight="1">
      <c r="A3" s="36"/>
      <c r="B3" s="36"/>
      <c r="C3" s="267" t="str">
        <f>Startlist!$F3</f>
        <v>23.08.2020</v>
      </c>
      <c r="D3" s="267"/>
      <c r="E3" s="267"/>
      <c r="F3" s="215"/>
      <c r="G3" s="36"/>
      <c r="H3" s="36"/>
      <c r="I3" s="36"/>
      <c r="J3" s="36"/>
      <c r="K3" s="36"/>
      <c r="L3" s="36"/>
      <c r="M3" s="36"/>
    </row>
    <row r="4" spans="1:13" ht="15" customHeight="1">
      <c r="A4" s="36"/>
      <c r="B4" s="36"/>
      <c r="C4" s="267" t="str">
        <f>Startlist!$F4</f>
        <v>Võru</v>
      </c>
      <c r="D4" s="267"/>
      <c r="E4" s="267"/>
      <c r="F4" s="215"/>
      <c r="G4" s="36"/>
      <c r="H4" s="36"/>
      <c r="I4" s="36"/>
      <c r="J4" s="36"/>
      <c r="K4" s="36"/>
      <c r="L4" s="36"/>
      <c r="M4" s="36"/>
    </row>
    <row r="5" spans="1:13" ht="12.75">
      <c r="A5" s="36"/>
      <c r="B5" s="36"/>
      <c r="C5" s="36"/>
      <c r="D5" s="36"/>
      <c r="E5" s="36"/>
      <c r="F5" s="215"/>
      <c r="G5" s="36"/>
      <c r="H5" s="36"/>
      <c r="I5" s="36"/>
      <c r="J5" s="36"/>
      <c r="K5" s="36"/>
      <c r="L5" s="36"/>
      <c r="M5" s="36"/>
    </row>
    <row r="6" spans="1:13" ht="12.75">
      <c r="A6" s="36"/>
      <c r="B6" s="36"/>
      <c r="C6" s="36"/>
      <c r="D6" s="36"/>
      <c r="E6" s="36"/>
      <c r="F6" s="216"/>
      <c r="G6" s="40"/>
      <c r="H6" s="36"/>
      <c r="I6" s="36"/>
      <c r="J6" s="36"/>
      <c r="K6" s="36"/>
      <c r="L6" s="36"/>
      <c r="M6" s="36"/>
    </row>
    <row r="7" spans="3:13" ht="12.75">
      <c r="C7" s="274" t="s">
        <v>80</v>
      </c>
      <c r="D7" s="275"/>
      <c r="E7" s="24" t="s">
        <v>86</v>
      </c>
      <c r="F7" s="216"/>
      <c r="G7" s="40"/>
      <c r="H7" s="36"/>
      <c r="I7" s="36"/>
      <c r="J7" s="36"/>
      <c r="K7" s="36"/>
      <c r="L7" s="36"/>
      <c r="M7" s="36"/>
    </row>
    <row r="8" spans="1:13" ht="18.75" customHeight="1">
      <c r="A8" s="36"/>
      <c r="B8" s="36"/>
      <c r="C8" s="131" t="s">
        <v>94</v>
      </c>
      <c r="D8" s="132"/>
      <c r="E8" s="133">
        <v>8</v>
      </c>
      <c r="F8" s="216"/>
      <c r="G8" s="217"/>
      <c r="H8" s="36"/>
      <c r="I8" s="36"/>
      <c r="J8" s="36"/>
      <c r="K8" s="36"/>
      <c r="L8" s="36"/>
      <c r="M8" s="36"/>
    </row>
    <row r="9" spans="1:13" ht="18.75" customHeight="1">
      <c r="A9" s="36"/>
      <c r="B9" s="36"/>
      <c r="C9" s="131" t="s">
        <v>127</v>
      </c>
      <c r="D9" s="132"/>
      <c r="E9" s="133">
        <v>13</v>
      </c>
      <c r="F9" s="39"/>
      <c r="G9" s="217"/>
      <c r="H9" s="36"/>
      <c r="I9" s="36"/>
      <c r="J9" s="36"/>
      <c r="K9" s="36"/>
      <c r="L9" s="36"/>
      <c r="M9" s="36"/>
    </row>
    <row r="10" spans="1:13" ht="18.75" customHeight="1">
      <c r="A10" s="36"/>
      <c r="B10" s="36"/>
      <c r="C10" s="131" t="s">
        <v>93</v>
      </c>
      <c r="D10" s="132"/>
      <c r="E10" s="133">
        <v>7</v>
      </c>
      <c r="F10" s="39"/>
      <c r="G10" s="217"/>
      <c r="H10" s="36"/>
      <c r="I10" s="36"/>
      <c r="J10" s="36"/>
      <c r="K10" s="36"/>
      <c r="L10" s="36"/>
      <c r="M10" s="36"/>
    </row>
    <row r="11" spans="1:13" ht="18.75" customHeight="1">
      <c r="A11" s="36"/>
      <c r="B11" s="36"/>
      <c r="C11" s="131" t="s">
        <v>90</v>
      </c>
      <c r="D11" s="132"/>
      <c r="E11" s="133">
        <v>15</v>
      </c>
      <c r="F11" s="39"/>
      <c r="G11" s="217"/>
      <c r="H11" s="36"/>
      <c r="I11" s="36"/>
      <c r="J11" s="36"/>
      <c r="K11" s="36"/>
      <c r="L11" s="36"/>
      <c r="M11" s="36"/>
    </row>
    <row r="12" spans="1:13" ht="18.75" customHeight="1">
      <c r="A12" s="36"/>
      <c r="B12" s="36"/>
      <c r="C12" s="131" t="s">
        <v>92</v>
      </c>
      <c r="D12" s="132"/>
      <c r="E12" s="133">
        <v>6</v>
      </c>
      <c r="F12" s="39"/>
      <c r="G12" s="217"/>
      <c r="H12" s="36"/>
      <c r="I12" s="36"/>
      <c r="J12" s="36"/>
      <c r="K12" s="36"/>
      <c r="L12" s="36"/>
      <c r="M12" s="36"/>
    </row>
    <row r="13" spans="1:13" ht="18.75" customHeight="1">
      <c r="A13" s="36"/>
      <c r="B13" s="36"/>
      <c r="C13" s="131" t="s">
        <v>89</v>
      </c>
      <c r="D13" s="132"/>
      <c r="E13" s="133">
        <v>17</v>
      </c>
      <c r="F13" s="39"/>
      <c r="G13" s="217"/>
      <c r="H13" s="36"/>
      <c r="I13" s="36"/>
      <c r="J13" s="36"/>
      <c r="K13" s="36"/>
      <c r="L13" s="36"/>
      <c r="M13" s="36"/>
    </row>
    <row r="14" spans="1:13" ht="18.75" customHeight="1">
      <c r="A14" s="36"/>
      <c r="B14" s="36"/>
      <c r="C14" s="131" t="s">
        <v>91</v>
      </c>
      <c r="D14" s="132"/>
      <c r="E14" s="133">
        <v>12</v>
      </c>
      <c r="F14" s="39"/>
      <c r="G14" s="217"/>
      <c r="H14" s="36"/>
      <c r="I14" s="36"/>
      <c r="J14" s="36"/>
      <c r="K14" s="36"/>
      <c r="L14" s="36"/>
      <c r="M14" s="36"/>
    </row>
    <row r="15" spans="1:13" ht="18.75" customHeight="1">
      <c r="A15" s="36"/>
      <c r="B15" s="36"/>
      <c r="C15" s="131" t="s">
        <v>95</v>
      </c>
      <c r="D15" s="132"/>
      <c r="E15" s="133">
        <v>14</v>
      </c>
      <c r="F15" s="39"/>
      <c r="G15" s="217"/>
      <c r="H15" s="36"/>
      <c r="I15" s="36"/>
      <c r="J15" s="36"/>
      <c r="K15" s="36"/>
      <c r="L15" s="36"/>
      <c r="M15" s="36"/>
    </row>
    <row r="16" spans="1:13" ht="19.5" customHeight="1">
      <c r="A16" s="36"/>
      <c r="B16" s="36"/>
      <c r="C16" s="169" t="s">
        <v>81</v>
      </c>
      <c r="D16" s="170"/>
      <c r="E16" s="171">
        <f>SUM(E8:E15)</f>
        <v>92</v>
      </c>
      <c r="F16" s="216"/>
      <c r="G16" s="36"/>
      <c r="H16" s="36"/>
      <c r="I16" s="36"/>
      <c r="J16" s="36"/>
      <c r="K16" s="36"/>
      <c r="L16" s="36"/>
      <c r="M16" s="36"/>
    </row>
    <row r="17" spans="1:13" ht="19.5" customHeight="1">
      <c r="A17" s="36"/>
      <c r="B17" s="36"/>
      <c r="C17" s="36"/>
      <c r="D17" s="36"/>
      <c r="E17" s="36"/>
      <c r="F17" s="215"/>
      <c r="G17" s="36"/>
      <c r="H17" s="36"/>
      <c r="I17" s="36"/>
      <c r="J17" s="36"/>
      <c r="K17" s="36"/>
      <c r="L17" s="36"/>
      <c r="M17" s="36"/>
    </row>
    <row r="18" spans="1:13" ht="19.5" customHeight="1">
      <c r="A18" s="36"/>
      <c r="B18" s="36"/>
      <c r="C18" s="36"/>
      <c r="D18" s="36"/>
      <c r="E18" s="36"/>
      <c r="F18" s="215"/>
      <c r="G18" s="36"/>
      <c r="H18" s="36"/>
      <c r="I18" s="36"/>
      <c r="J18" s="36"/>
      <c r="K18" s="36"/>
      <c r="L18" s="36"/>
      <c r="M18" s="36"/>
    </row>
    <row r="19" spans="1:13" ht="19.5" customHeight="1">
      <c r="A19" s="36"/>
      <c r="B19" s="36"/>
      <c r="C19" s="36"/>
      <c r="D19" s="36"/>
      <c r="E19" s="36"/>
      <c r="F19" s="215"/>
      <c r="G19" s="36"/>
      <c r="H19" s="36"/>
      <c r="I19" s="36"/>
      <c r="J19" s="36"/>
      <c r="K19" s="36"/>
      <c r="L19" s="36"/>
      <c r="M19" s="36"/>
    </row>
    <row r="20" spans="1:13" ht="19.5" customHeight="1">
      <c r="A20" s="36"/>
      <c r="B20" s="36"/>
      <c r="C20" s="36"/>
      <c r="D20" s="36"/>
      <c r="E20" s="36"/>
      <c r="F20" s="215"/>
      <c r="G20" s="36"/>
      <c r="H20" s="36"/>
      <c r="I20" s="36"/>
      <c r="J20" s="36"/>
      <c r="K20" s="36"/>
      <c r="L20" s="36"/>
      <c r="M20" s="36"/>
    </row>
    <row r="21" spans="1:13" ht="19.5" customHeight="1">
      <c r="A21" s="36"/>
      <c r="B21" s="36"/>
      <c r="C21" s="36"/>
      <c r="D21" s="36"/>
      <c r="E21" s="36"/>
      <c r="F21" s="215"/>
      <c r="G21" s="36"/>
      <c r="H21" s="36"/>
      <c r="I21" s="36"/>
      <c r="J21" s="36"/>
      <c r="K21" s="36"/>
      <c r="L21" s="36"/>
      <c r="M21" s="36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I9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2" customWidth="1"/>
    <col min="2" max="2" width="6.00390625" style="224" customWidth="1"/>
    <col min="3" max="3" width="9.421875" style="0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45" customWidth="1"/>
    <col min="9" max="9" width="9.140625" style="2" customWidth="1"/>
  </cols>
  <sheetData>
    <row r="1" spans="5:8" ht="15.75">
      <c r="E1" s="1"/>
      <c r="H1" s="49"/>
    </row>
    <row r="2" spans="1:8" ht="15" customHeight="1">
      <c r="A2" s="272" t="str">
        <f>Startlist!A1</f>
        <v>18th RedGrey Team South Estonian Rally</v>
      </c>
      <c r="B2" s="273"/>
      <c r="C2" s="273"/>
      <c r="D2" s="273"/>
      <c r="E2" s="273"/>
      <c r="F2" s="273"/>
      <c r="G2" s="273"/>
      <c r="H2" s="273"/>
    </row>
    <row r="3" spans="1:8" ht="15">
      <c r="A3" s="271" t="str">
        <f>Startlist!$F3</f>
        <v>23.08.2020</v>
      </c>
      <c r="B3" s="271"/>
      <c r="C3" s="271"/>
      <c r="D3" s="271"/>
      <c r="E3" s="271"/>
      <c r="F3" s="271"/>
      <c r="G3" s="271"/>
      <c r="H3" s="271"/>
    </row>
    <row r="4" spans="1:8" ht="15">
      <c r="A4" s="271" t="str">
        <f>Startlist!$F4</f>
        <v>Võru</v>
      </c>
      <c r="B4" s="271"/>
      <c r="C4" s="271"/>
      <c r="D4" s="271"/>
      <c r="E4" s="271"/>
      <c r="F4" s="271"/>
      <c r="G4" s="271"/>
      <c r="H4" s="271"/>
    </row>
    <row r="5" spans="3:8" ht="15" customHeight="1">
      <c r="C5" s="2"/>
      <c r="H5" s="50"/>
    </row>
    <row r="6" spans="1:9" ht="15.75" customHeight="1">
      <c r="A6" s="90"/>
      <c r="B6" s="214" t="s">
        <v>51</v>
      </c>
      <c r="C6" s="92"/>
      <c r="D6" s="90"/>
      <c r="E6" s="90"/>
      <c r="F6" s="90"/>
      <c r="G6" s="90"/>
      <c r="H6" s="239" t="s">
        <v>547</v>
      </c>
      <c r="I6" s="92"/>
    </row>
    <row r="7" spans="1:9" ht="12.75">
      <c r="A7" s="90"/>
      <c r="B7" s="210" t="s">
        <v>63</v>
      </c>
      <c r="C7" s="109" t="s">
        <v>225</v>
      </c>
      <c r="D7" s="110" t="s">
        <v>50</v>
      </c>
      <c r="E7" s="109"/>
      <c r="F7" s="111" t="s">
        <v>60</v>
      </c>
      <c r="G7" s="107" t="s">
        <v>59</v>
      </c>
      <c r="H7" s="108" t="s">
        <v>52</v>
      </c>
      <c r="I7" s="92"/>
    </row>
    <row r="8" spans="1:9" ht="15" customHeight="1">
      <c r="A8" s="112">
        <v>1</v>
      </c>
      <c r="B8" s="174">
        <v>8</v>
      </c>
      <c r="C8" s="113" t="str">
        <f>VLOOKUP(B8,Startlist!B:F,2,FALSE)</f>
        <v>MV1</v>
      </c>
      <c r="D8" s="114" t="str">
        <f>CONCATENATE(VLOOKUP(B8,Startlist!B:H,3,FALSE)," / ",VLOOKUP(B8,Startlist!B:H,4,FALSE))</f>
        <v>Ott Tänak / Martin Järveoja</v>
      </c>
      <c r="E8" s="115" t="str">
        <f>VLOOKUP(B8,Startlist!B:F,5,FALSE)</f>
        <v>EST</v>
      </c>
      <c r="F8" s="114" t="str">
        <f>VLOOKUP(B8,Startlist!B:H,7,FALSE)</f>
        <v>Hyundai I20 Coupe WRC</v>
      </c>
      <c r="G8" s="114" t="str">
        <f>VLOOKUP(B8,Startlist!B:H,6,FALSE)</f>
        <v>HYUNDAI MOTORSPORT N</v>
      </c>
      <c r="H8" s="116" t="str">
        <f>IF(VLOOKUP(B8,Results!B:M,12,FALSE)="","Retired",VLOOKUP(B8,Results!B:M,12,FALSE))</f>
        <v>48.28,2</v>
      </c>
      <c r="I8" s="219"/>
    </row>
    <row r="9" spans="1:9" ht="15" customHeight="1">
      <c r="A9" s="112">
        <f>A8+1</f>
        <v>2</v>
      </c>
      <c r="B9" s="174">
        <v>69</v>
      </c>
      <c r="C9" s="113" t="str">
        <f>VLOOKUP(B9,Startlist!B:F,2,FALSE)</f>
        <v>MV1</v>
      </c>
      <c r="D9" s="114" t="str">
        <f>CONCATENATE(VLOOKUP(B9,Startlist!B:H,3,FALSE)," / ",VLOOKUP(B9,Startlist!B:H,4,FALSE))</f>
        <v>Kalle Rovanperä / Jonne Halttunen</v>
      </c>
      <c r="E9" s="115" t="str">
        <f>VLOOKUP(B9,Startlist!B:F,5,FALSE)</f>
        <v>FIN</v>
      </c>
      <c r="F9" s="114" t="str">
        <f>VLOOKUP(B9,Startlist!B:H,7,FALSE)</f>
        <v>Toyota Yaris WRC</v>
      </c>
      <c r="G9" s="114" t="str">
        <f>VLOOKUP(B9,Startlist!B:H,6,FALSE)</f>
        <v>TOYOTA GAZOO RACING WRT</v>
      </c>
      <c r="H9" s="116" t="str">
        <f>IF(VLOOKUP(B9,Results!B:M,12,FALSE)="","Retired",VLOOKUP(B9,Results!B:M,12,FALSE))</f>
        <v>48.41,9</v>
      </c>
      <c r="I9" s="219"/>
    </row>
    <row r="10" spans="1:9" ht="15" customHeight="1">
      <c r="A10" s="112">
        <f aca="true" t="shared" si="0" ref="A10:A62">A9+1</f>
        <v>3</v>
      </c>
      <c r="B10" s="174">
        <v>17</v>
      </c>
      <c r="C10" s="113" t="str">
        <f>VLOOKUP(B10,Startlist!B:F,2,FALSE)</f>
        <v>MV1</v>
      </c>
      <c r="D10" s="114" t="str">
        <f>CONCATENATE(VLOOKUP(B10,Startlist!B:H,3,FALSE)," / ",VLOOKUP(B10,Startlist!B:H,4,FALSE))</f>
        <v>Sebastien Ogier / Julien Ingrassia</v>
      </c>
      <c r="E10" s="115" t="str">
        <f>VLOOKUP(B10,Startlist!B:F,5,FALSE)</f>
        <v>FRA</v>
      </c>
      <c r="F10" s="114" t="str">
        <f>VLOOKUP(B10,Startlist!B:H,7,FALSE)</f>
        <v>Toyota Yaris WRC</v>
      </c>
      <c r="G10" s="114" t="str">
        <f>VLOOKUP(B10,Startlist!B:H,6,FALSE)</f>
        <v>TOYOTA GAZOO RACING WRT</v>
      </c>
      <c r="H10" s="116" t="str">
        <f>IF(VLOOKUP(B10,Results!B:M,12,FALSE)="","Retired",VLOOKUP(B10,Results!B:M,12,FALSE))</f>
        <v>48.57,2</v>
      </c>
      <c r="I10" s="219"/>
    </row>
    <row r="11" spans="1:9" ht="15" customHeight="1">
      <c r="A11" s="112">
        <f t="shared" si="0"/>
        <v>4</v>
      </c>
      <c r="B11" s="174">
        <v>4</v>
      </c>
      <c r="C11" s="113" t="str">
        <f>VLOOKUP(B11,Startlist!B:F,2,FALSE)</f>
        <v>MV1</v>
      </c>
      <c r="D11" s="114" t="str">
        <f>CONCATENATE(VLOOKUP(B11,Startlist!B:H,3,FALSE)," / ",VLOOKUP(B11,Startlist!B:H,4,FALSE))</f>
        <v>Esapekka Lappi / Janne Ferm</v>
      </c>
      <c r="E11" s="115" t="str">
        <f>VLOOKUP(B11,Startlist!B:F,5,FALSE)</f>
        <v>FIN</v>
      </c>
      <c r="F11" s="114" t="str">
        <f>VLOOKUP(B11,Startlist!B:H,7,FALSE)</f>
        <v>Ford Fiesta WRC</v>
      </c>
      <c r="G11" s="114" t="str">
        <f>VLOOKUP(B11,Startlist!B:H,6,FALSE)</f>
        <v>JANPRO</v>
      </c>
      <c r="H11" s="116" t="str">
        <f>IF(VLOOKUP(B11,Results!B:M,12,FALSE)="","Retired",VLOOKUP(B11,Results!B:M,12,FALSE))</f>
        <v>50.15,0</v>
      </c>
      <c r="I11" s="219"/>
    </row>
    <row r="12" spans="1:9" ht="15" customHeight="1">
      <c r="A12" s="112">
        <f t="shared" si="0"/>
        <v>5</v>
      </c>
      <c r="B12" s="174">
        <v>11</v>
      </c>
      <c r="C12" s="113" t="str">
        <f>VLOOKUP(B12,Startlist!B:F,2,FALSE)</f>
        <v>MV1</v>
      </c>
      <c r="D12" s="114" t="str">
        <f>CONCATENATE(VLOOKUP(B12,Startlist!B:H,3,FALSE)," / ",VLOOKUP(B12,Startlist!B:H,4,FALSE))</f>
        <v>Thierry Neuville / Nicolas Gilsoul</v>
      </c>
      <c r="E12" s="115" t="str">
        <f>VLOOKUP(B12,Startlist!B:F,5,FALSE)</f>
        <v>BEL</v>
      </c>
      <c r="F12" s="114" t="str">
        <f>VLOOKUP(B12,Startlist!B:H,7,FALSE)</f>
        <v>Hyundai I20 Coupe WRC</v>
      </c>
      <c r="G12" s="114" t="str">
        <f>VLOOKUP(B12,Startlist!B:H,6,FALSE)</f>
        <v>HYUNDAI MOTORSPORT N</v>
      </c>
      <c r="H12" s="116" t="str">
        <f>IF(VLOOKUP(B12,Results!B:M,12,FALSE)="","Retired",VLOOKUP(B12,Results!B:M,12,FALSE))</f>
        <v>50.46,8</v>
      </c>
      <c r="I12" s="219"/>
    </row>
    <row r="13" spans="1:9" ht="15" customHeight="1">
      <c r="A13" s="112">
        <f t="shared" si="0"/>
        <v>6</v>
      </c>
      <c r="B13" s="174">
        <v>2</v>
      </c>
      <c r="C13" s="113" t="str">
        <f>VLOOKUP(B13,Startlist!B:F,2,FALSE)</f>
        <v>MV1</v>
      </c>
      <c r="D13" s="114" t="str">
        <f>CONCATENATE(VLOOKUP(B13,Startlist!B:H,3,FALSE)," / ",VLOOKUP(B13,Startlist!B:H,4,FALSE))</f>
        <v>Georg Gross / Raigo Mōlder</v>
      </c>
      <c r="E13" s="115" t="str">
        <f>VLOOKUP(B13,Startlist!B:F,5,FALSE)</f>
        <v>EST</v>
      </c>
      <c r="F13" s="114" t="str">
        <f>VLOOKUP(B13,Startlist!B:H,7,FALSE)</f>
        <v>Ford Fiesta WRC</v>
      </c>
      <c r="G13" s="114" t="str">
        <f>VLOOKUP(B13,Startlist!B:H,6,FALSE)</f>
        <v>OT RACING</v>
      </c>
      <c r="H13" s="116" t="str">
        <f>IF(VLOOKUP(B13,Results!B:M,12,FALSE)="","Retired",VLOOKUP(B13,Results!B:M,12,FALSE))</f>
        <v>52.02,9</v>
      </c>
      <c r="I13" s="219"/>
    </row>
    <row r="14" spans="1:9" ht="15" customHeight="1">
      <c r="A14" s="112">
        <f t="shared" si="0"/>
        <v>7</v>
      </c>
      <c r="B14" s="174">
        <v>7</v>
      </c>
      <c r="C14" s="113" t="str">
        <f>VLOOKUP(B14,Startlist!B:F,2,FALSE)</f>
        <v>MV2</v>
      </c>
      <c r="D14" s="114" t="str">
        <f>CONCATENATE(VLOOKUP(B14,Startlist!B:H,3,FALSE)," / ",VLOOKUP(B14,Startlist!B:H,4,FALSE))</f>
        <v>Jari Huttunen / Mikko Lukka</v>
      </c>
      <c r="E14" s="115" t="str">
        <f>VLOOKUP(B14,Startlist!B:F,5,FALSE)</f>
        <v>FIN</v>
      </c>
      <c r="F14" s="114" t="str">
        <f>VLOOKUP(B14,Startlist!B:H,7,FALSE)</f>
        <v>Hyundai I20 R5</v>
      </c>
      <c r="G14" s="114" t="str">
        <f>VLOOKUP(B14,Startlist!B:H,6,FALSE)</f>
        <v>HYUNDAI MOTORSPORT N</v>
      </c>
      <c r="H14" s="116" t="str">
        <f>IF(VLOOKUP(B14,Results!B:M,12,FALSE)="","Retired",VLOOKUP(B14,Results!B:M,12,FALSE))</f>
        <v>52.06,5</v>
      </c>
      <c r="I14" s="219"/>
    </row>
    <row r="15" spans="1:9" ht="15" customHeight="1">
      <c r="A15" s="112">
        <f t="shared" si="0"/>
        <v>8</v>
      </c>
      <c r="B15" s="174">
        <v>5</v>
      </c>
      <c r="C15" s="113" t="str">
        <f>VLOOKUP(B15,Startlist!B:F,2,FALSE)</f>
        <v>MV2</v>
      </c>
      <c r="D15" s="114" t="str">
        <f>CONCATENATE(VLOOKUP(B15,Startlist!B:H,3,FALSE)," / ",VLOOKUP(B15,Startlist!B:H,4,FALSE))</f>
        <v>Nikolay Gryazin / Konstantin Aleksandrov</v>
      </c>
      <c r="E15" s="115" t="str">
        <f>VLOOKUP(B15,Startlist!B:F,5,FALSE)</f>
        <v>RUS</v>
      </c>
      <c r="F15" s="114" t="str">
        <f>VLOOKUP(B15,Startlist!B:H,7,FALSE)</f>
        <v>Hyundai NG I20 R5</v>
      </c>
      <c r="G15" s="114" t="str">
        <f>VLOOKUP(B15,Startlist!B:H,6,FALSE)</f>
        <v>HYUNDAI MOTORSPORT N</v>
      </c>
      <c r="H15" s="116" t="str">
        <f>IF(VLOOKUP(B15,Results!B:M,12,FALSE)="","Retired",VLOOKUP(B15,Results!B:M,12,FALSE))</f>
        <v>52.09,8</v>
      </c>
      <c r="I15" s="219"/>
    </row>
    <row r="16" spans="1:9" ht="15" customHeight="1">
      <c r="A16" s="112">
        <f t="shared" si="0"/>
        <v>9</v>
      </c>
      <c r="B16" s="174">
        <v>6</v>
      </c>
      <c r="C16" s="113" t="str">
        <f>VLOOKUP(B16,Startlist!B:F,2,FALSE)</f>
        <v>MV2</v>
      </c>
      <c r="D16" s="114" t="str">
        <f>CONCATENATE(VLOOKUP(B16,Startlist!B:H,3,FALSE)," / ",VLOOKUP(B16,Startlist!B:H,4,FALSE))</f>
        <v>Eerik Pietarinen / Antti Linnaketo</v>
      </c>
      <c r="E16" s="115" t="str">
        <f>VLOOKUP(B16,Startlist!B:F,5,FALSE)</f>
        <v>FIN</v>
      </c>
      <c r="F16" s="114" t="str">
        <f>VLOOKUP(B16,Startlist!B:H,7,FALSE)</f>
        <v>Skoda Fabia R5</v>
      </c>
      <c r="G16" s="114" t="str">
        <f>VLOOKUP(B16,Startlist!B:H,6,FALSE)</f>
        <v>TGS WORLDWIDE</v>
      </c>
      <c r="H16" s="116" t="str">
        <f>IF(VLOOKUP(B16,Results!B:M,12,FALSE)="","Retired",VLOOKUP(B16,Results!B:M,12,FALSE))</f>
        <v>52.17,5</v>
      </c>
      <c r="I16" s="219"/>
    </row>
    <row r="17" spans="1:9" ht="15" customHeight="1">
      <c r="A17" s="112">
        <f t="shared" si="0"/>
        <v>10</v>
      </c>
      <c r="B17" s="174">
        <v>9</v>
      </c>
      <c r="C17" s="113" t="str">
        <f>VLOOKUP(B17,Startlist!B:F,2,FALSE)</f>
        <v>MV2</v>
      </c>
      <c r="D17" s="114" t="str">
        <f>CONCATENATE(VLOOKUP(B17,Startlist!B:H,3,FALSE)," / ",VLOOKUP(B17,Startlist!B:H,4,FALSE))</f>
        <v>Ole Christian Veiby / Jonas Andersson</v>
      </c>
      <c r="E17" s="115" t="str">
        <f>VLOOKUP(B17,Startlist!B:F,5,FALSE)</f>
        <v>NOR / SWE</v>
      </c>
      <c r="F17" s="114" t="str">
        <f>VLOOKUP(B17,Startlist!B:H,7,FALSE)</f>
        <v>Hyundai NG I20 R5</v>
      </c>
      <c r="G17" s="114" t="str">
        <f>VLOOKUP(B17,Startlist!B:H,6,FALSE)</f>
        <v>HYUNDAI MOTORSPORT N</v>
      </c>
      <c r="H17" s="116" t="str">
        <f>IF(VLOOKUP(B17,Results!B:M,12,FALSE)="","Retired",VLOOKUP(B17,Results!B:M,12,FALSE))</f>
        <v>52.20,0</v>
      </c>
      <c r="I17" s="219"/>
    </row>
    <row r="18" spans="1:9" ht="15" customHeight="1">
      <c r="A18" s="112">
        <f t="shared" si="0"/>
        <v>11</v>
      </c>
      <c r="B18" s="174">
        <v>10</v>
      </c>
      <c r="C18" s="113" t="str">
        <f>VLOOKUP(B18,Startlist!B:F,2,FALSE)</f>
        <v>MV2</v>
      </c>
      <c r="D18" s="114" t="str">
        <f>CONCATENATE(VLOOKUP(B18,Startlist!B:H,3,FALSE)," / ",VLOOKUP(B18,Startlist!B:H,4,FALSE))</f>
        <v>Teemu Asunmaa / Topi Luhtinen</v>
      </c>
      <c r="E18" s="115" t="str">
        <f>VLOOKUP(B18,Startlist!B:F,5,FALSE)</f>
        <v>FIN</v>
      </c>
      <c r="F18" s="114" t="str">
        <f>VLOOKUP(B18,Startlist!B:H,7,FALSE)</f>
        <v>Skoda Fabia Rally 2 Evo</v>
      </c>
      <c r="G18" s="114" t="str">
        <f>VLOOKUP(B18,Startlist!B:H,6,FALSE)</f>
        <v>TEEMU ASUNMAA</v>
      </c>
      <c r="H18" s="116" t="str">
        <f>IF(VLOOKUP(B18,Results!B:M,12,FALSE)="","Retired",VLOOKUP(B18,Results!B:M,12,FALSE))</f>
        <v>52.33,4</v>
      </c>
      <c r="I18" s="219"/>
    </row>
    <row r="19" spans="1:9" ht="15" customHeight="1">
      <c r="A19" s="112">
        <f t="shared" si="0"/>
        <v>12</v>
      </c>
      <c r="B19" s="174">
        <v>3</v>
      </c>
      <c r="C19" s="113" t="str">
        <f>VLOOKUP(B19,Startlist!B:F,2,FALSE)</f>
        <v>MV2</v>
      </c>
      <c r="D19" s="114" t="str">
        <f>CONCATENATE(VLOOKUP(B19,Startlist!B:H,3,FALSE)," / ",VLOOKUP(B19,Startlist!B:H,4,FALSE))</f>
        <v>Teemu Suninen / Jarmo Lehtinen</v>
      </c>
      <c r="E19" s="115" t="str">
        <f>VLOOKUP(B19,Startlist!B:F,5,FALSE)</f>
        <v>FIN</v>
      </c>
      <c r="F19" s="114" t="str">
        <f>VLOOKUP(B19,Startlist!B:H,7,FALSE)</f>
        <v>Ford Fiesta R5</v>
      </c>
      <c r="G19" s="114" t="str">
        <f>VLOOKUP(B19,Startlist!B:H,6,FALSE)</f>
        <v>TEEMU SUNINEN</v>
      </c>
      <c r="H19" s="116" t="str">
        <f>IF(VLOOKUP(B19,Results!B:M,12,FALSE)="","Retired",VLOOKUP(B19,Results!B:M,12,FALSE))</f>
        <v>52.37,1</v>
      </c>
      <c r="I19" s="219"/>
    </row>
    <row r="20" spans="1:9" ht="15" customHeight="1">
      <c r="A20" s="112">
        <f t="shared" si="0"/>
        <v>13</v>
      </c>
      <c r="B20" s="174">
        <v>18</v>
      </c>
      <c r="C20" s="113" t="str">
        <f>VLOOKUP(B20,Startlist!B:F,2,FALSE)</f>
        <v>MV1</v>
      </c>
      <c r="D20" s="114" t="str">
        <f>CONCATENATE(VLOOKUP(B20,Startlist!B:H,3,FALSE)," / ",VLOOKUP(B20,Startlist!B:H,4,FALSE))</f>
        <v>Egon Kaur / Silver Simm</v>
      </c>
      <c r="E20" s="115" t="str">
        <f>VLOOKUP(B20,Startlist!B:F,5,FALSE)</f>
        <v>EST</v>
      </c>
      <c r="F20" s="114" t="str">
        <f>VLOOKUP(B20,Startlist!B:H,7,FALSE)</f>
        <v>Ford Fiesta</v>
      </c>
      <c r="G20" s="114" t="str">
        <f>VLOOKUP(B20,Startlist!B:H,6,FALSE)</f>
        <v>KAUR MOTORSPORT</v>
      </c>
      <c r="H20" s="116" t="str">
        <f>IF(VLOOKUP(B20,Results!B:M,12,FALSE)="","Retired",VLOOKUP(B20,Results!B:M,12,FALSE))</f>
        <v>52.57,9</v>
      </c>
      <c r="I20" s="219"/>
    </row>
    <row r="21" spans="1:9" ht="15" customHeight="1">
      <c r="A21" s="112">
        <f t="shared" si="0"/>
        <v>14</v>
      </c>
      <c r="B21" s="174">
        <v>20</v>
      </c>
      <c r="C21" s="113" t="str">
        <f>VLOOKUP(B21,Startlist!B:F,2,FALSE)</f>
        <v>MV2</v>
      </c>
      <c r="D21" s="114" t="str">
        <f>CONCATENATE(VLOOKUP(B21,Startlist!B:H,3,FALSE)," / ",VLOOKUP(B21,Startlist!B:H,4,FALSE))</f>
        <v>Georg Linnamäe / Volodymyr Korsia</v>
      </c>
      <c r="E21" s="115" t="str">
        <f>VLOOKUP(B21,Startlist!B:F,5,FALSE)</f>
        <v>EST / UKR</v>
      </c>
      <c r="F21" s="114" t="str">
        <f>VLOOKUP(B21,Startlist!B:H,7,FALSE)</f>
        <v>Volkswagen Polo GTI R5</v>
      </c>
      <c r="G21" s="114" t="str">
        <f>VLOOKUP(B21,Startlist!B:H,6,FALSE)</f>
        <v>ALM MOTORSPORT</v>
      </c>
      <c r="H21" s="116" t="str">
        <f>IF(VLOOKUP(B21,Results!B:M,12,FALSE)="","Retired",VLOOKUP(B21,Results!B:M,12,FALSE))</f>
        <v>53.00,8</v>
      </c>
      <c r="I21" s="219"/>
    </row>
    <row r="22" spans="1:9" ht="15" customHeight="1">
      <c r="A22" s="112">
        <f t="shared" si="0"/>
        <v>15</v>
      </c>
      <c r="B22" s="174">
        <v>16</v>
      </c>
      <c r="C22" s="113" t="str">
        <f>VLOOKUP(B22,Startlist!B:F,2,FALSE)</f>
        <v>MV2</v>
      </c>
      <c r="D22" s="114" t="str">
        <f>CONCATENATE(VLOOKUP(B22,Startlist!B:H,3,FALSE)," / ",VLOOKUP(B22,Startlist!B:H,4,FALSE))</f>
        <v>Priit Koik / Alari-Uku Heldna</v>
      </c>
      <c r="E22" s="115" t="str">
        <f>VLOOKUP(B22,Startlist!B:F,5,FALSE)</f>
        <v>EST</v>
      </c>
      <c r="F22" s="114" t="str">
        <f>VLOOKUP(B22,Startlist!B:H,7,FALSE)</f>
        <v>Ford Fiesta R5</v>
      </c>
      <c r="G22" s="114" t="str">
        <f>VLOOKUP(B22,Startlist!B:H,6,FALSE)</f>
        <v>OT RACING</v>
      </c>
      <c r="H22" s="116" t="str">
        <f>IF(VLOOKUP(B22,Results!B:M,12,FALSE)="","Retired",VLOOKUP(B22,Results!B:M,12,FALSE))</f>
        <v>53.59,2</v>
      </c>
      <c r="I22" s="219"/>
    </row>
    <row r="23" spans="1:9" ht="15" customHeight="1">
      <c r="A23" s="112">
        <f t="shared" si="0"/>
        <v>16</v>
      </c>
      <c r="B23" s="174">
        <v>14</v>
      </c>
      <c r="C23" s="113" t="str">
        <f>VLOOKUP(B23,Startlist!B:F,2,FALSE)</f>
        <v>MV2</v>
      </c>
      <c r="D23" s="114" t="str">
        <f>CONCATENATE(VLOOKUP(B23,Startlist!B:H,3,FALSE)," / ",VLOOKUP(B23,Startlist!B:H,4,FALSE))</f>
        <v>Raul Jeets / Andrus Toom</v>
      </c>
      <c r="E23" s="115" t="str">
        <f>VLOOKUP(B23,Startlist!B:F,5,FALSE)</f>
        <v>EST</v>
      </c>
      <c r="F23" s="114" t="str">
        <f>VLOOKUP(B23,Startlist!B:H,7,FALSE)</f>
        <v>Skoda Fabia R5 Evo</v>
      </c>
      <c r="G23" s="114" t="str">
        <f>VLOOKUP(B23,Startlist!B:H,6,FALSE)</f>
        <v>TEAM TEHASE AUTO</v>
      </c>
      <c r="H23" s="116" t="str">
        <f>IF(VLOOKUP(B23,Results!B:M,12,FALSE)="","Retired",VLOOKUP(B23,Results!B:M,12,FALSE))</f>
        <v>53.59,6</v>
      </c>
      <c r="I23" s="219"/>
    </row>
    <row r="24" spans="1:9" ht="15" customHeight="1">
      <c r="A24" s="112">
        <f t="shared" si="0"/>
        <v>17</v>
      </c>
      <c r="B24" s="174">
        <v>12</v>
      </c>
      <c r="C24" s="113" t="str">
        <f>VLOOKUP(B24,Startlist!B:F,2,FALSE)</f>
        <v>MV2</v>
      </c>
      <c r="D24" s="114" t="str">
        <f>CONCATENATE(VLOOKUP(B24,Startlist!B:H,3,FALSE)," / ",VLOOKUP(B24,Startlist!B:H,4,FALSE))</f>
        <v>Eyvind Brynildsen / Ilka Minor</v>
      </c>
      <c r="E24" s="115" t="str">
        <f>VLOOKUP(B24,Startlist!B:F,5,FALSE)</f>
        <v>NOR / AUT</v>
      </c>
      <c r="F24" s="114" t="str">
        <f>VLOOKUP(B24,Startlist!B:H,7,FALSE)</f>
        <v>Skoda Fabia R5 Evo</v>
      </c>
      <c r="G24" s="114" t="str">
        <f>VLOOKUP(B24,Startlist!B:H,6,FALSE)</f>
        <v>TOKSPORT WRT</v>
      </c>
      <c r="H24" s="116" t="str">
        <f>IF(VLOOKUP(B24,Results!B:M,12,FALSE)="","Retired",VLOOKUP(B24,Results!B:M,12,FALSE))</f>
        <v>54.02,0</v>
      </c>
      <c r="I24" s="219"/>
    </row>
    <row r="25" spans="1:9" ht="15" customHeight="1">
      <c r="A25" s="112">
        <f t="shared" si="0"/>
        <v>18</v>
      </c>
      <c r="B25" s="174">
        <v>19</v>
      </c>
      <c r="C25" s="113" t="str">
        <f>VLOOKUP(B25,Startlist!B:F,2,FALSE)</f>
        <v>MV2</v>
      </c>
      <c r="D25" s="114" t="str">
        <f>CONCATENATE(VLOOKUP(B25,Startlist!B:H,3,FALSE)," / ",VLOOKUP(B25,Startlist!B:H,4,FALSE))</f>
        <v>Emilio Fernandez / Ruben Garcia</v>
      </c>
      <c r="E25" s="115" t="str">
        <f>VLOOKUP(B25,Startlist!B:F,5,FALSE)</f>
        <v>CHL / ARG</v>
      </c>
      <c r="F25" s="114" t="str">
        <f>VLOOKUP(B25,Startlist!B:H,7,FALSE)</f>
        <v>Skoda Fabia R5 Evo</v>
      </c>
      <c r="G25" s="114" t="str">
        <f>VLOOKUP(B25,Startlist!B:H,6,FALSE)</f>
        <v>TOKSPORT WRT</v>
      </c>
      <c r="H25" s="116" t="str">
        <f>IF(VLOOKUP(B25,Results!B:M,12,FALSE)="","Retired",VLOOKUP(B25,Results!B:M,12,FALSE))</f>
        <v>55.47,1</v>
      </c>
      <c r="I25" s="219"/>
    </row>
    <row r="26" spans="1:9" ht="15" customHeight="1">
      <c r="A26" s="112">
        <f t="shared" si="0"/>
        <v>19</v>
      </c>
      <c r="B26" s="174">
        <v>22</v>
      </c>
      <c r="C26" s="113" t="str">
        <f>VLOOKUP(B26,Startlist!B:F,2,FALSE)</f>
        <v>MV4</v>
      </c>
      <c r="D26" s="114" t="str">
        <f>CONCATENATE(VLOOKUP(B26,Startlist!B:H,3,FALSE)," / ",VLOOKUP(B26,Startlist!B:H,4,FALSE))</f>
        <v>Ranno Bundsen / Robert Loshtshenikov</v>
      </c>
      <c r="E26" s="115" t="str">
        <f>VLOOKUP(B26,Startlist!B:F,5,FALSE)</f>
        <v>EST</v>
      </c>
      <c r="F26" s="114" t="str">
        <f>VLOOKUP(B26,Startlist!B:H,7,FALSE)</f>
        <v>Mitsubishi Lancer Evo 7</v>
      </c>
      <c r="G26" s="114" t="str">
        <f>VLOOKUP(B26,Startlist!B:H,6,FALSE)</f>
        <v>A1M MOTORSPORT</v>
      </c>
      <c r="H26" s="116" t="str">
        <f>IF(VLOOKUP(B26,Results!B:M,12,FALSE)="","Retired",VLOOKUP(B26,Results!B:M,12,FALSE))</f>
        <v>56.07,5</v>
      </c>
      <c r="I26" s="219"/>
    </row>
    <row r="27" spans="1:9" ht="15" customHeight="1">
      <c r="A27" s="112">
        <f t="shared" si="0"/>
        <v>20</v>
      </c>
      <c r="B27" s="174">
        <v>101</v>
      </c>
      <c r="C27" s="113" t="str">
        <f>VLOOKUP(B27,Startlist!B:F,2,FALSE)</f>
        <v>MV2</v>
      </c>
      <c r="D27" s="114" t="str">
        <f>CONCATENATE(VLOOKUP(B27,Startlist!B:H,3,FALSE)," / ",VLOOKUP(B27,Startlist!B:H,4,FALSE))</f>
        <v>Gregoire Munster / Louis Louka</v>
      </c>
      <c r="E27" s="115" t="str">
        <f>VLOOKUP(B27,Startlist!B:F,5,FALSE)</f>
        <v>BEL</v>
      </c>
      <c r="F27" s="114" t="str">
        <f>VLOOKUP(B27,Startlist!B:H,7,FALSE)</f>
        <v>Hyundai I20 R5</v>
      </c>
      <c r="G27" s="114" t="str">
        <f>VLOOKUP(B27,Startlist!B:H,6,FALSE)</f>
        <v>GREGOIRE MUNSTER</v>
      </c>
      <c r="H27" s="116" t="str">
        <f>IF(VLOOKUP(B27,Results!B:M,12,FALSE)="","Retired",VLOOKUP(B27,Results!B:M,12,FALSE))</f>
        <v>56.22,3</v>
      </c>
      <c r="I27" s="219"/>
    </row>
    <row r="28" spans="1:9" ht="15" customHeight="1">
      <c r="A28" s="112">
        <f t="shared" si="0"/>
        <v>21</v>
      </c>
      <c r="B28" s="174">
        <v>15</v>
      </c>
      <c r="C28" s="113" t="str">
        <f>VLOOKUP(B28,Startlist!B:F,2,FALSE)</f>
        <v>MV2</v>
      </c>
      <c r="D28" s="114" t="str">
        <f>CONCATENATE(VLOOKUP(B28,Startlist!B:H,3,FALSE)," / ",VLOOKUP(B28,Startlist!B:H,4,FALSE))</f>
        <v>Matthias Kahle / Christian Doerr</v>
      </c>
      <c r="E28" s="115" t="str">
        <f>VLOOKUP(B28,Startlist!B:F,5,FALSE)</f>
        <v>DEU</v>
      </c>
      <c r="F28" s="114" t="str">
        <f>VLOOKUP(B28,Startlist!B:H,7,FALSE)</f>
        <v>Skoda Fabia R5 Evo</v>
      </c>
      <c r="G28" s="114" t="str">
        <f>VLOOKUP(B28,Startlist!B:H,6,FALSE)</f>
        <v>OT RACING</v>
      </c>
      <c r="H28" s="116" t="str">
        <f>IF(VLOOKUP(B28,Results!B:M,12,FALSE)="","Retired",VLOOKUP(B28,Results!B:M,12,FALSE))</f>
        <v>56.29,7</v>
      </c>
      <c r="I28" s="219"/>
    </row>
    <row r="29" spans="1:9" ht="15" customHeight="1">
      <c r="A29" s="112">
        <f t="shared" si="0"/>
        <v>22</v>
      </c>
      <c r="B29" s="174">
        <v>34</v>
      </c>
      <c r="C29" s="113" t="str">
        <f>VLOOKUP(B29,Startlist!B:F,2,FALSE)</f>
        <v>MV3</v>
      </c>
      <c r="D29" s="114" t="str">
        <f>CONCATENATE(VLOOKUP(B29,Startlist!B:H,3,FALSE)," / ",VLOOKUP(B29,Startlist!B:H,4,FALSE))</f>
        <v>Robert Virves / Sander Pruul</v>
      </c>
      <c r="E29" s="115" t="str">
        <f>VLOOKUP(B29,Startlist!B:F,5,FALSE)</f>
        <v>EST</v>
      </c>
      <c r="F29" s="114" t="str">
        <f>VLOOKUP(B29,Startlist!B:H,7,FALSE)</f>
        <v>Ford Fiesta R2T19</v>
      </c>
      <c r="G29" s="114" t="str">
        <f>VLOOKUP(B29,Startlist!B:H,6,FALSE)</f>
        <v>ESTONIAN AUTOSPORT JUNIOR TEAM</v>
      </c>
      <c r="H29" s="116" t="str">
        <f>IF(VLOOKUP(B29,Results!B:M,12,FALSE)="","Retired",VLOOKUP(B29,Results!B:M,12,FALSE))</f>
        <v>56.39,3</v>
      </c>
      <c r="I29" s="219"/>
    </row>
    <row r="30" spans="1:9" ht="15" customHeight="1">
      <c r="A30" s="112">
        <f t="shared" si="0"/>
        <v>23</v>
      </c>
      <c r="B30" s="174">
        <v>23</v>
      </c>
      <c r="C30" s="113" t="str">
        <f>VLOOKUP(B30,Startlist!B:F,2,FALSE)</f>
        <v>MV4</v>
      </c>
      <c r="D30" s="114" t="str">
        <f>CONCATENATE(VLOOKUP(B30,Startlist!B:H,3,FALSE)," / ",VLOOKUP(B30,Startlist!B:H,4,FALSE))</f>
        <v>Hendrik Kers / Mihkel Kapp</v>
      </c>
      <c r="E30" s="115" t="str">
        <f>VLOOKUP(B30,Startlist!B:F,5,FALSE)</f>
        <v>EST</v>
      </c>
      <c r="F30" s="114" t="str">
        <f>VLOOKUP(B30,Startlist!B:H,7,FALSE)</f>
        <v>Mitsubishi Lancer Evo 10</v>
      </c>
      <c r="G30" s="114" t="str">
        <f>VLOOKUP(B30,Startlist!B:H,6,FALSE)</f>
        <v>ALM MOTORSPORT</v>
      </c>
      <c r="H30" s="116" t="str">
        <f>IF(VLOOKUP(B30,Results!B:M,12,FALSE)="","Retired",VLOOKUP(B30,Results!B:M,12,FALSE))</f>
        <v>57.09,0</v>
      </c>
      <c r="I30" s="219"/>
    </row>
    <row r="31" spans="1:9" ht="15" customHeight="1">
      <c r="A31" s="112">
        <f t="shared" si="0"/>
        <v>24</v>
      </c>
      <c r="B31" s="174">
        <v>35</v>
      </c>
      <c r="C31" s="113" t="str">
        <f>VLOOKUP(B31,Startlist!B:F,2,FALSE)</f>
        <v>MV7</v>
      </c>
      <c r="D31" s="114" t="str">
        <f>CONCATENATE(VLOOKUP(B31,Startlist!B:H,3,FALSE)," / ",VLOOKUP(B31,Startlist!B:H,4,FALSE))</f>
        <v>Marko Ringenberg / Allar Heina</v>
      </c>
      <c r="E31" s="115" t="str">
        <f>VLOOKUP(B31,Startlist!B:F,5,FALSE)</f>
        <v>EST</v>
      </c>
      <c r="F31" s="114" t="str">
        <f>VLOOKUP(B31,Startlist!B:H,7,FALSE)</f>
        <v>BMW M3</v>
      </c>
      <c r="G31" s="114" t="str">
        <f>VLOOKUP(B31,Startlist!B:H,6,FALSE)</f>
        <v>CUEKS RACING</v>
      </c>
      <c r="H31" s="116" t="str">
        <f>IF(VLOOKUP(B31,Results!B:M,12,FALSE)="","Retired",VLOOKUP(B31,Results!B:M,12,FALSE))</f>
        <v>57.19,4</v>
      </c>
      <c r="I31" s="219"/>
    </row>
    <row r="32" spans="1:9" ht="15" customHeight="1">
      <c r="A32" s="112">
        <f t="shared" si="0"/>
        <v>25</v>
      </c>
      <c r="B32" s="174">
        <v>42</v>
      </c>
      <c r="C32" s="113" t="str">
        <f>VLOOKUP(B32,Startlist!B:F,2,FALSE)</f>
        <v>MV4</v>
      </c>
      <c r="D32" s="114" t="str">
        <f>CONCATENATE(VLOOKUP(B32,Startlist!B:H,3,FALSE)," / ",VLOOKUP(B32,Startlist!B:H,4,FALSE))</f>
        <v>Mikolaj Kempa / Marcin Szeja</v>
      </c>
      <c r="E32" s="115" t="str">
        <f>VLOOKUP(B32,Startlist!B:F,5,FALSE)</f>
        <v>POL</v>
      </c>
      <c r="F32" s="114" t="str">
        <f>VLOOKUP(B32,Startlist!B:H,7,FALSE)</f>
        <v>Mitsubishi Lancer Evo 9</v>
      </c>
      <c r="G32" s="114" t="str">
        <f>VLOOKUP(B32,Startlist!B:H,6,FALSE)</f>
        <v>KAUR MOTORSPORT</v>
      </c>
      <c r="H32" s="116" t="str">
        <f>IF(VLOOKUP(B32,Results!B:M,12,FALSE)="","Retired",VLOOKUP(B32,Results!B:M,12,FALSE))</f>
        <v>57.33,8</v>
      </c>
      <c r="I32" s="219"/>
    </row>
    <row r="33" spans="1:9" ht="15" customHeight="1">
      <c r="A33" s="112">
        <f t="shared" si="0"/>
        <v>26</v>
      </c>
      <c r="B33" s="174">
        <v>40</v>
      </c>
      <c r="C33" s="113" t="str">
        <f>VLOOKUP(B33,Startlist!B:F,2,FALSE)</f>
        <v>MV4</v>
      </c>
      <c r="D33" s="114" t="str">
        <f>CONCATENATE(VLOOKUP(B33,Startlist!B:H,3,FALSE)," / ",VLOOKUP(B33,Startlist!B:H,4,FALSE))</f>
        <v>Edgars Balodis / Lasma Tole</v>
      </c>
      <c r="E33" s="115" t="str">
        <f>VLOOKUP(B33,Startlist!B:F,5,FALSE)</f>
        <v>LVA</v>
      </c>
      <c r="F33" s="114" t="str">
        <f>VLOOKUP(B33,Startlist!B:H,7,FALSE)</f>
        <v>Mitsubishi Lancer Evo 8</v>
      </c>
      <c r="G33" s="114" t="str">
        <f>VLOOKUP(B33,Startlist!B:H,6,FALSE)</f>
        <v>RALLYWORKSHOP</v>
      </c>
      <c r="H33" s="116" t="str">
        <f>IF(VLOOKUP(B33,Results!B:M,12,FALSE)="","Retired",VLOOKUP(B33,Results!B:M,12,FALSE))</f>
        <v>57.35,1</v>
      </c>
      <c r="I33" s="219"/>
    </row>
    <row r="34" spans="1:9" ht="15" customHeight="1">
      <c r="A34" s="112">
        <f t="shared" si="0"/>
        <v>27</v>
      </c>
      <c r="B34" s="174">
        <v>30</v>
      </c>
      <c r="C34" s="113" t="str">
        <f>VLOOKUP(B34,Startlist!B:F,2,FALSE)</f>
        <v>MV3</v>
      </c>
      <c r="D34" s="114" t="str">
        <f>CONCATENATE(VLOOKUP(B34,Startlist!B:H,3,FALSE)," / ",VLOOKUP(B34,Startlist!B:H,4,FALSE))</f>
        <v>Gregor Jeets / Kauri Pannas</v>
      </c>
      <c r="E34" s="115" t="str">
        <f>VLOOKUP(B34,Startlist!B:F,5,FALSE)</f>
        <v>EST</v>
      </c>
      <c r="F34" s="114" t="str">
        <f>VLOOKUP(B34,Startlist!B:H,7,FALSE)</f>
        <v>Ford Fiesta</v>
      </c>
      <c r="G34" s="114" t="str">
        <f>VLOOKUP(B34,Startlist!B:H,6,FALSE)</f>
        <v>TEAM TEHASE AUTO</v>
      </c>
      <c r="H34" s="116" t="str">
        <f>IF(VLOOKUP(B34,Results!B:M,12,FALSE)="","Retired",VLOOKUP(B34,Results!B:M,12,FALSE))</f>
        <v>57.43,0</v>
      </c>
      <c r="I34" s="219"/>
    </row>
    <row r="35" spans="1:9" ht="15" customHeight="1">
      <c r="A35" s="112">
        <f t="shared" si="0"/>
        <v>28</v>
      </c>
      <c r="B35" s="174">
        <v>46</v>
      </c>
      <c r="C35" s="113" t="str">
        <f>VLOOKUP(B35,Startlist!B:F,2,FALSE)</f>
        <v>MV4</v>
      </c>
      <c r="D35" s="114" t="str">
        <f>CONCATENATE(VLOOKUP(B35,Startlist!B:H,3,FALSE)," / ",VLOOKUP(B35,Startlist!B:H,4,FALSE))</f>
        <v>Siim Liivamägi / Edvin Parisalu</v>
      </c>
      <c r="E35" s="115" t="str">
        <f>VLOOKUP(B35,Startlist!B:F,5,FALSE)</f>
        <v>EST</v>
      </c>
      <c r="F35" s="114" t="str">
        <f>VLOOKUP(B35,Startlist!B:H,7,FALSE)</f>
        <v>Mitsubishi Lancer Evo 9</v>
      </c>
      <c r="G35" s="114" t="str">
        <f>VLOOKUP(B35,Startlist!B:H,6,FALSE)</f>
        <v>KUPATAMA MOTORSPORT</v>
      </c>
      <c r="H35" s="116" t="str">
        <f>IF(VLOOKUP(B35,Results!B:M,12,FALSE)="","Retired",VLOOKUP(B35,Results!B:M,12,FALSE))</f>
        <v>58.10,6</v>
      </c>
      <c r="I35" s="219"/>
    </row>
    <row r="36" spans="1:9" ht="15" customHeight="1">
      <c r="A36" s="112">
        <f t="shared" si="0"/>
        <v>29</v>
      </c>
      <c r="B36" s="174">
        <v>41</v>
      </c>
      <c r="C36" s="113" t="str">
        <f>VLOOKUP(B36,Startlist!B:F,2,FALSE)</f>
        <v>MV4</v>
      </c>
      <c r="D36" s="114" t="str">
        <f>CONCATENATE(VLOOKUP(B36,Startlist!B:H,3,FALSE)," / ",VLOOKUP(B36,Startlist!B:H,4,FALSE))</f>
        <v>Krisjanis Zintis-Putnins / Martins Purins</v>
      </c>
      <c r="E36" s="115" t="str">
        <f>VLOOKUP(B36,Startlist!B:F,5,FALSE)</f>
        <v>LVA</v>
      </c>
      <c r="F36" s="114" t="str">
        <f>VLOOKUP(B36,Startlist!B:H,7,FALSE)</f>
        <v>Mitsubishi Lancer Evo 8</v>
      </c>
      <c r="G36" s="114" t="str">
        <f>VLOOKUP(B36,Startlist!B:H,6,FALSE)</f>
        <v>RALLYWORKSHOP</v>
      </c>
      <c r="H36" s="116" t="str">
        <f>IF(VLOOKUP(B36,Results!B:M,12,FALSE)="","Retired",VLOOKUP(B36,Results!B:M,12,FALSE))</f>
        <v>58.11,5</v>
      </c>
      <c r="I36" s="219"/>
    </row>
    <row r="37" spans="1:9" ht="15" customHeight="1">
      <c r="A37" s="112">
        <f t="shared" si="0"/>
        <v>30</v>
      </c>
      <c r="B37" s="174">
        <v>100</v>
      </c>
      <c r="C37" s="113" t="str">
        <f>VLOOKUP(B37,Startlist!B:F,2,FALSE)</f>
        <v>MV4</v>
      </c>
      <c r="D37" s="114" t="str">
        <f>CONCATENATE(VLOOKUP(B37,Startlist!B:H,3,FALSE)," / ",VLOOKUP(B37,Startlist!B:H,4,FALSE))</f>
        <v>Kristo Subi / Raido Subi</v>
      </c>
      <c r="E37" s="115" t="str">
        <f>VLOOKUP(B37,Startlist!B:F,5,FALSE)</f>
        <v>EST</v>
      </c>
      <c r="F37" s="114" t="str">
        <f>VLOOKUP(B37,Startlist!B:H,7,FALSE)</f>
        <v>Mitsubishi Lancer Evo 9</v>
      </c>
      <c r="G37" s="114" t="str">
        <f>VLOOKUP(B37,Startlist!B:H,6,FALSE)</f>
        <v>A1M MOTORSPORT</v>
      </c>
      <c r="H37" s="116" t="str">
        <f>IF(VLOOKUP(B37,Results!B:M,12,FALSE)="","Retired",VLOOKUP(B37,Results!B:M,12,FALSE))</f>
        <v>58.38,0</v>
      </c>
      <c r="I37" s="219"/>
    </row>
    <row r="38" spans="1:9" ht="15" customHeight="1">
      <c r="A38" s="112">
        <f t="shared" si="0"/>
        <v>31</v>
      </c>
      <c r="B38" s="174">
        <v>28</v>
      </c>
      <c r="C38" s="113" t="str">
        <f>VLOOKUP(B38,Startlist!B:F,2,FALSE)</f>
        <v>MV3</v>
      </c>
      <c r="D38" s="114" t="str">
        <f>CONCATENATE(VLOOKUP(B38,Startlist!B:H,3,FALSE)," / ",VLOOKUP(B38,Startlist!B:H,4,FALSE))</f>
        <v>Kaspar Kasari / Jakko Viilo</v>
      </c>
      <c r="E38" s="115" t="str">
        <f>VLOOKUP(B38,Startlist!B:F,5,FALSE)</f>
        <v>EST</v>
      </c>
      <c r="F38" s="114" t="str">
        <f>VLOOKUP(B38,Startlist!B:H,7,FALSE)</f>
        <v>Ford Fiesta Rally4</v>
      </c>
      <c r="G38" s="114" t="str">
        <f>VLOOKUP(B38,Startlist!B:H,6,FALSE)</f>
        <v>OT RACING</v>
      </c>
      <c r="H38" s="116" t="str">
        <f>IF(VLOOKUP(B38,Results!B:M,12,FALSE)="","Retired",VLOOKUP(B38,Results!B:M,12,FALSE))</f>
        <v>58.44,0</v>
      </c>
      <c r="I38" s="219"/>
    </row>
    <row r="39" spans="1:9" ht="15" customHeight="1">
      <c r="A39" s="112">
        <f t="shared" si="0"/>
        <v>32</v>
      </c>
      <c r="B39" s="174">
        <v>49</v>
      </c>
      <c r="C39" s="113" t="str">
        <f>VLOOKUP(B39,Startlist!B:F,2,FALSE)</f>
        <v>MV4</v>
      </c>
      <c r="D39" s="114" t="str">
        <f>CONCATENATE(VLOOKUP(B39,Startlist!B:H,3,FALSE)," / ",VLOOKUP(B39,Startlist!B:H,4,FALSE))</f>
        <v>Mart Tikkerbär / Genri Pähnapuu</v>
      </c>
      <c r="E39" s="115" t="str">
        <f>VLOOKUP(B39,Startlist!B:F,5,FALSE)</f>
        <v>EST</v>
      </c>
      <c r="F39" s="114" t="str">
        <f>VLOOKUP(B39,Startlist!B:H,7,FALSE)</f>
        <v>Mitsubishi Lancer Evo 9</v>
      </c>
      <c r="G39" s="114" t="str">
        <f>VLOOKUP(B39,Startlist!B:H,6,FALSE)</f>
        <v>TIKKRI MOTORSPORT</v>
      </c>
      <c r="H39" s="116" t="str">
        <f>IF(VLOOKUP(B39,Results!B:M,12,FALSE)="","Retired",VLOOKUP(B39,Results!B:M,12,FALSE))</f>
        <v>58.54,7</v>
      </c>
      <c r="I39" s="219"/>
    </row>
    <row r="40" spans="1:9" ht="15" customHeight="1">
      <c r="A40" s="112">
        <f t="shared" si="0"/>
        <v>33</v>
      </c>
      <c r="B40" s="174">
        <v>43</v>
      </c>
      <c r="C40" s="113" t="str">
        <f>VLOOKUP(B40,Startlist!B:F,2,FALSE)</f>
        <v>MV7</v>
      </c>
      <c r="D40" s="114" t="str">
        <f>CONCATENATE(VLOOKUP(B40,Startlist!B:H,3,FALSE)," / ",VLOOKUP(B40,Startlist!B:H,4,FALSE))</f>
        <v>Ott Mesikäpp / Raiko Lille</v>
      </c>
      <c r="E40" s="115" t="str">
        <f>VLOOKUP(B40,Startlist!B:F,5,FALSE)</f>
        <v>EST</v>
      </c>
      <c r="F40" s="114" t="str">
        <f>VLOOKUP(B40,Startlist!B:H,7,FALSE)</f>
        <v>BMW M3</v>
      </c>
      <c r="G40" s="114" t="str">
        <f>VLOOKUP(B40,Startlist!B:H,6,FALSE)</f>
        <v>BTR RACING</v>
      </c>
      <c r="H40" s="116" t="str">
        <f>IF(VLOOKUP(B40,Results!B:M,12,FALSE)="","Retired",VLOOKUP(B40,Results!B:M,12,FALSE))</f>
        <v>59.11,7</v>
      </c>
      <c r="I40" s="219"/>
    </row>
    <row r="41" spans="1:9" ht="15" customHeight="1">
      <c r="A41" s="112">
        <f t="shared" si="0"/>
        <v>34</v>
      </c>
      <c r="B41" s="174">
        <v>39</v>
      </c>
      <c r="C41" s="113" t="str">
        <f>VLOOKUP(B41,Startlist!B:F,2,FALSE)</f>
        <v>MV7</v>
      </c>
      <c r="D41" s="114" t="str">
        <f>CONCATENATE(VLOOKUP(B41,Startlist!B:H,3,FALSE)," / ",VLOOKUP(B41,Startlist!B:H,4,FALSE))</f>
        <v>Raiko Aru / Veiko Kullamäe</v>
      </c>
      <c r="E41" s="115" t="str">
        <f>VLOOKUP(B41,Startlist!B:F,5,FALSE)</f>
        <v>EST</v>
      </c>
      <c r="F41" s="114" t="str">
        <f>VLOOKUP(B41,Startlist!B:H,7,FALSE)</f>
        <v>BMW 1M</v>
      </c>
      <c r="G41" s="114" t="str">
        <f>VLOOKUP(B41,Startlist!B:H,6,FALSE)</f>
        <v>MRF MOTORSPORT</v>
      </c>
      <c r="H41" s="116" t="str">
        <f>IF(VLOOKUP(B41,Results!B:M,12,FALSE)="","Retired",VLOOKUP(B41,Results!B:M,12,FALSE))</f>
        <v>59.17,4</v>
      </c>
      <c r="I41" s="219"/>
    </row>
    <row r="42" spans="1:9" ht="15" customHeight="1">
      <c r="A42" s="112">
        <f t="shared" si="0"/>
        <v>35</v>
      </c>
      <c r="B42" s="174">
        <v>38</v>
      </c>
      <c r="C42" s="113" t="str">
        <f>VLOOKUP(B42,Startlist!B:F,2,FALSE)</f>
        <v>MV7</v>
      </c>
      <c r="D42" s="114" t="str">
        <f>CONCATENATE(VLOOKUP(B42,Startlist!B:H,3,FALSE)," / ",VLOOKUP(B42,Startlist!B:H,4,FALSE))</f>
        <v>Toomas Vask / Taaniel Tigas</v>
      </c>
      <c r="E42" s="115" t="str">
        <f>VLOOKUP(B42,Startlist!B:F,5,FALSE)</f>
        <v>EST</v>
      </c>
      <c r="F42" s="114" t="str">
        <f>VLOOKUP(B42,Startlist!B:H,7,FALSE)</f>
        <v>BMW M3</v>
      </c>
      <c r="G42" s="114" t="str">
        <f>VLOOKUP(B42,Startlist!B:H,6,FALSE)</f>
        <v>MS RACING</v>
      </c>
      <c r="H42" s="116" t="str">
        <f>IF(VLOOKUP(B42,Results!B:M,12,FALSE)="","Retired",VLOOKUP(B42,Results!B:M,12,FALSE))</f>
        <v>59.31,5</v>
      </c>
      <c r="I42" s="219"/>
    </row>
    <row r="43" spans="1:9" ht="15" customHeight="1">
      <c r="A43" s="112">
        <f t="shared" si="0"/>
        <v>36</v>
      </c>
      <c r="B43" s="174">
        <v>64</v>
      </c>
      <c r="C43" s="113" t="str">
        <f>VLOOKUP(B43,Startlist!B:F,2,FALSE)</f>
        <v>MV7</v>
      </c>
      <c r="D43" s="114" t="str">
        <f>CONCATENATE(VLOOKUP(B43,Startlist!B:H,3,FALSE)," / ",VLOOKUP(B43,Startlist!B:H,4,FALSE))</f>
        <v>Martin Absalon / Timo Taniel</v>
      </c>
      <c r="E43" s="115" t="str">
        <f>VLOOKUP(B43,Startlist!B:F,5,FALSE)</f>
        <v>EST</v>
      </c>
      <c r="F43" s="114" t="str">
        <f>VLOOKUP(B43,Startlist!B:H,7,FALSE)</f>
        <v>BMW M3</v>
      </c>
      <c r="G43" s="114" t="str">
        <f>VLOOKUP(B43,Startlist!B:H,6,FALSE)</f>
        <v>KAUR MOTORSPORT</v>
      </c>
      <c r="H43" s="116" t="str">
        <f>IF(VLOOKUP(B43,Results!B:M,12,FALSE)="","Retired",VLOOKUP(B43,Results!B:M,12,FALSE))</f>
        <v> 1:00.54,7</v>
      </c>
      <c r="I43" s="219"/>
    </row>
    <row r="44" spans="1:9" ht="15" customHeight="1">
      <c r="A44" s="112">
        <f t="shared" si="0"/>
        <v>37</v>
      </c>
      <c r="B44" s="174">
        <v>50</v>
      </c>
      <c r="C44" s="113" t="str">
        <f>VLOOKUP(B44,Startlist!B:F,2,FALSE)</f>
        <v>MV6</v>
      </c>
      <c r="D44" s="114" t="str">
        <f>CONCATENATE(VLOOKUP(B44,Startlist!B:H,3,FALSE)," / ",VLOOKUP(B44,Startlist!B:H,4,FALSE))</f>
        <v>David Sultanjants / Siim Oja</v>
      </c>
      <c r="E44" s="115" t="str">
        <f>VLOOKUP(B44,Startlist!B:F,5,FALSE)</f>
        <v>EST</v>
      </c>
      <c r="F44" s="114" t="str">
        <f>VLOOKUP(B44,Startlist!B:H,7,FALSE)</f>
        <v>Citroen DS3</v>
      </c>
      <c r="G44" s="114" t="str">
        <f>VLOOKUP(B44,Startlist!B:H,6,FALSE)</f>
        <v>MS RACING</v>
      </c>
      <c r="H44" s="116" t="str">
        <f>IF(VLOOKUP(B44,Results!B:M,12,FALSE)="","Retired",VLOOKUP(B44,Results!B:M,12,FALSE))</f>
        <v> 1:01.06,7</v>
      </c>
      <c r="I44" s="219"/>
    </row>
    <row r="45" spans="1:9" ht="15" customHeight="1">
      <c r="A45" s="112">
        <f t="shared" si="0"/>
        <v>38</v>
      </c>
      <c r="B45" s="174">
        <v>59</v>
      </c>
      <c r="C45" s="113" t="str">
        <f>VLOOKUP(B45,Startlist!B:F,2,FALSE)</f>
        <v>MV6</v>
      </c>
      <c r="D45" s="114" t="str">
        <f>CONCATENATE(VLOOKUP(B45,Startlist!B:H,3,FALSE)," / ",VLOOKUP(B45,Startlist!B:H,4,FALSE))</f>
        <v>Keiro Orgus / Madis Moor</v>
      </c>
      <c r="E45" s="115" t="str">
        <f>VLOOKUP(B45,Startlist!B:F,5,FALSE)</f>
        <v>EST</v>
      </c>
      <c r="F45" s="114" t="str">
        <f>VLOOKUP(B45,Startlist!B:H,7,FALSE)</f>
        <v>Honda Civic Type-R</v>
      </c>
      <c r="G45" s="114" t="str">
        <f>VLOOKUP(B45,Startlist!B:H,6,FALSE)</f>
        <v>TIKKRI MOTORSPORT</v>
      </c>
      <c r="H45" s="116" t="str">
        <f>IF(VLOOKUP(B45,Results!B:M,12,FALSE)="","Retired",VLOOKUP(B45,Results!B:M,12,FALSE))</f>
        <v> 1:02.00,0</v>
      </c>
      <c r="I45" s="219"/>
    </row>
    <row r="46" spans="1:9" ht="15" customHeight="1">
      <c r="A46" s="112">
        <f t="shared" si="0"/>
        <v>39</v>
      </c>
      <c r="B46" s="174">
        <v>62</v>
      </c>
      <c r="C46" s="113" t="str">
        <f>VLOOKUP(B46,Startlist!B:F,2,FALSE)</f>
        <v>MV6</v>
      </c>
      <c r="D46" s="114" t="str">
        <f>CONCATENATE(VLOOKUP(B46,Startlist!B:H,3,FALSE)," / ",VLOOKUP(B46,Startlist!B:H,4,FALSE))</f>
        <v>Madars Dirins / Gints Lasmanis</v>
      </c>
      <c r="E46" s="115" t="str">
        <f>VLOOKUP(B46,Startlist!B:F,5,FALSE)</f>
        <v>LVA</v>
      </c>
      <c r="F46" s="114" t="str">
        <f>VLOOKUP(B46,Startlist!B:H,7,FALSE)</f>
        <v>Renault Clio</v>
      </c>
      <c r="G46" s="114" t="str">
        <f>VLOOKUP(B46,Startlist!B:H,6,FALSE)</f>
        <v>GINTS LASMANIS</v>
      </c>
      <c r="H46" s="116" t="str">
        <f>IF(VLOOKUP(B46,Results!B:M,12,FALSE)="","Retired",VLOOKUP(B46,Results!B:M,12,FALSE))</f>
        <v> 1:02.40,7</v>
      </c>
      <c r="I46" s="219"/>
    </row>
    <row r="47" spans="1:9" ht="15" customHeight="1">
      <c r="A47" s="112">
        <f t="shared" si="0"/>
        <v>40</v>
      </c>
      <c r="B47" s="174">
        <v>65</v>
      </c>
      <c r="C47" s="113" t="str">
        <f>VLOOKUP(B47,Startlist!B:F,2,FALSE)</f>
        <v>MV6</v>
      </c>
      <c r="D47" s="114" t="str">
        <f>CONCATENATE(VLOOKUP(B47,Startlist!B:H,3,FALSE)," / ",VLOOKUP(B47,Startlist!B:H,4,FALSE))</f>
        <v>Pranko Kōrgesaar / Priit Kōrgesaar</v>
      </c>
      <c r="E47" s="115" t="str">
        <f>VLOOKUP(B47,Startlist!B:F,5,FALSE)</f>
        <v>EST</v>
      </c>
      <c r="F47" s="114" t="str">
        <f>VLOOKUP(B47,Startlist!B:H,7,FALSE)</f>
        <v>BMW E36 318TI Compact</v>
      </c>
      <c r="G47" s="114" t="str">
        <f>VLOOKUP(B47,Startlist!B:H,6,FALSE)</f>
        <v>BTR RACING</v>
      </c>
      <c r="H47" s="116" t="str">
        <f>IF(VLOOKUP(B47,Results!B:M,12,FALSE)="","Retired",VLOOKUP(B47,Results!B:M,12,FALSE))</f>
        <v> 1:02.48,7</v>
      </c>
      <c r="I47" s="219"/>
    </row>
    <row r="48" spans="1:9" ht="15" customHeight="1">
      <c r="A48" s="112">
        <f t="shared" si="0"/>
        <v>41</v>
      </c>
      <c r="B48" s="174">
        <v>54</v>
      </c>
      <c r="C48" s="113" t="str">
        <f>VLOOKUP(B48,Startlist!B:F,2,FALSE)</f>
        <v>MV5</v>
      </c>
      <c r="D48" s="114" t="str">
        <f>CONCATENATE(VLOOKUP(B48,Startlist!B:H,3,FALSE)," / ",VLOOKUP(B48,Startlist!B:H,4,FALSE))</f>
        <v>Kermo Laus / Alain Sivous</v>
      </c>
      <c r="E48" s="115" t="str">
        <f>VLOOKUP(B48,Startlist!B:F,5,FALSE)</f>
        <v>EST</v>
      </c>
      <c r="F48" s="114" t="str">
        <f>VLOOKUP(B48,Startlist!B:H,7,FALSE)</f>
        <v>Nissan Sunny</v>
      </c>
      <c r="G48" s="114" t="str">
        <f>VLOOKUP(B48,Startlist!B:H,6,FALSE)</f>
        <v>PIHTLA RT</v>
      </c>
      <c r="H48" s="116" t="str">
        <f>IF(VLOOKUP(B48,Results!B:M,12,FALSE)="","Retired",VLOOKUP(B48,Results!B:M,12,FALSE))</f>
        <v> 1:02.50,9</v>
      </c>
      <c r="I48" s="219"/>
    </row>
    <row r="49" spans="1:9" ht="15" customHeight="1">
      <c r="A49" s="112">
        <f t="shared" si="0"/>
        <v>42</v>
      </c>
      <c r="B49" s="174">
        <v>55</v>
      </c>
      <c r="C49" s="113" t="str">
        <f>VLOOKUP(B49,Startlist!B:F,2,FALSE)</f>
        <v>MV4</v>
      </c>
      <c r="D49" s="114" t="str">
        <f>CONCATENATE(VLOOKUP(B49,Startlist!B:H,3,FALSE)," / ",VLOOKUP(B49,Startlist!B:H,4,FALSE))</f>
        <v>Janek Vallask / Jaanus Hōbemägi</v>
      </c>
      <c r="E49" s="115" t="str">
        <f>VLOOKUP(B49,Startlist!B:F,5,FALSE)</f>
        <v>EST</v>
      </c>
      <c r="F49" s="114" t="str">
        <f>VLOOKUP(B49,Startlist!B:H,7,FALSE)</f>
        <v>Subaru Impreza</v>
      </c>
      <c r="G49" s="114" t="str">
        <f>VLOOKUP(B49,Startlist!B:H,6,FALSE)</f>
        <v>MS RACING</v>
      </c>
      <c r="H49" s="116" t="str">
        <f>IF(VLOOKUP(B49,Results!B:M,12,FALSE)="","Retired",VLOOKUP(B49,Results!B:M,12,FALSE))</f>
        <v> 1:02.55,0</v>
      </c>
      <c r="I49" s="219"/>
    </row>
    <row r="50" spans="1:9" ht="15" customHeight="1">
      <c r="A50" s="112">
        <f t="shared" si="0"/>
        <v>43</v>
      </c>
      <c r="B50" s="174">
        <v>57</v>
      </c>
      <c r="C50" s="113" t="str">
        <f>VLOOKUP(B50,Startlist!B:F,2,FALSE)</f>
        <v>MV6</v>
      </c>
      <c r="D50" s="114" t="str">
        <f>CONCATENATE(VLOOKUP(B50,Startlist!B:H,3,FALSE)," / ",VLOOKUP(B50,Startlist!B:H,4,FALSE))</f>
        <v>Janis Cielens / Salvis Rambols</v>
      </c>
      <c r="E50" s="115" t="str">
        <f>VLOOKUP(B50,Startlist!B:F,5,FALSE)</f>
        <v>LVA</v>
      </c>
      <c r="F50" s="114" t="str">
        <f>VLOOKUP(B50,Startlist!B:H,7,FALSE)</f>
        <v>VW Golf II</v>
      </c>
      <c r="G50" s="114" t="str">
        <f>VLOOKUP(B50,Startlist!B:H,6,FALSE)</f>
        <v>SALVIS RAMBOLS</v>
      </c>
      <c r="H50" s="116" t="str">
        <f>IF(VLOOKUP(B50,Results!B:M,12,FALSE)="","Retired",VLOOKUP(B50,Results!B:M,12,FALSE))</f>
        <v> 1:03.00,2</v>
      </c>
      <c r="I50" s="219"/>
    </row>
    <row r="51" spans="1:9" ht="15" customHeight="1">
      <c r="A51" s="112">
        <f t="shared" si="0"/>
        <v>44</v>
      </c>
      <c r="B51" s="174">
        <v>71</v>
      </c>
      <c r="C51" s="113" t="str">
        <f>VLOOKUP(B51,Startlist!B:F,2,FALSE)</f>
        <v>MV6</v>
      </c>
      <c r="D51" s="114" t="str">
        <f>CONCATENATE(VLOOKUP(B51,Startlist!B:H,3,FALSE)," / ",VLOOKUP(B51,Startlist!B:H,4,FALSE))</f>
        <v>Tarmo Kikkatalo / Urmas Reigo</v>
      </c>
      <c r="E51" s="115" t="str">
        <f>VLOOKUP(B51,Startlist!B:F,5,FALSE)</f>
        <v>EST</v>
      </c>
      <c r="F51" s="114" t="str">
        <f>VLOOKUP(B51,Startlist!B:H,7,FALSE)</f>
        <v>Opel Astra</v>
      </c>
      <c r="G51" s="114" t="str">
        <f>VLOOKUP(B51,Startlist!B:H,6,FALSE)</f>
        <v>VILSPORT</v>
      </c>
      <c r="H51" s="116" t="str">
        <f>IF(VLOOKUP(B51,Results!B:M,12,FALSE)="","Retired",VLOOKUP(B51,Results!B:M,12,FALSE))</f>
        <v> 1:03.33,4</v>
      </c>
      <c r="I51" s="219"/>
    </row>
    <row r="52" spans="1:9" ht="15" customHeight="1">
      <c r="A52" s="112">
        <f t="shared" si="0"/>
        <v>45</v>
      </c>
      <c r="B52" s="174">
        <v>32</v>
      </c>
      <c r="C52" s="113" t="str">
        <f>VLOOKUP(B52,Startlist!B:F,2,FALSE)</f>
        <v>MV3</v>
      </c>
      <c r="D52" s="114" t="str">
        <f>CONCATENATE(VLOOKUP(B52,Startlist!B:H,3,FALSE)," / ",VLOOKUP(B52,Startlist!B:H,4,FALSE))</f>
        <v>Sami Pajari / Marko Salminen</v>
      </c>
      <c r="E52" s="115" t="str">
        <f>VLOOKUP(B52,Startlist!B:F,5,FALSE)</f>
        <v>FIN</v>
      </c>
      <c r="F52" s="114" t="str">
        <f>VLOOKUP(B52,Startlist!B:H,7,FALSE)</f>
        <v>Ford Fiesta</v>
      </c>
      <c r="G52" s="114" t="str">
        <f>VLOOKUP(B52,Startlist!B:H,6,FALSE)</f>
        <v>SAMI PAJARI</v>
      </c>
      <c r="H52" s="116" t="str">
        <f>IF(VLOOKUP(B52,Results!B:M,12,FALSE)="","Retired",VLOOKUP(B52,Results!B:M,12,FALSE))</f>
        <v> 1:04.22,4</v>
      </c>
      <c r="I52" s="219"/>
    </row>
    <row r="53" spans="1:9" ht="15" customHeight="1">
      <c r="A53" s="112">
        <f t="shared" si="0"/>
        <v>46</v>
      </c>
      <c r="B53" s="174">
        <v>26</v>
      </c>
      <c r="C53" s="113" t="str">
        <f>VLOOKUP(B53,Startlist!B:F,2,FALSE)</f>
        <v>MV3</v>
      </c>
      <c r="D53" s="114" t="str">
        <f>CONCATENATE(VLOOKUP(B53,Startlist!B:H,3,FALSE)," / ",VLOOKUP(B53,Startlist!B:H,4,FALSE))</f>
        <v>Arnis Alksnis / Kaspars Zugickis</v>
      </c>
      <c r="E53" s="115" t="str">
        <f>VLOOKUP(B53,Startlist!B:F,5,FALSE)</f>
        <v>LVA</v>
      </c>
      <c r="F53" s="114" t="str">
        <f>VLOOKUP(B53,Startlist!B:H,7,FALSE)</f>
        <v>Peugeot 208</v>
      </c>
      <c r="G53" s="114" t="str">
        <f>VLOOKUP(B53,Startlist!B:H,6,FALSE)</f>
        <v>RALLYWORKSHOP</v>
      </c>
      <c r="H53" s="116" t="str">
        <f>IF(VLOOKUP(B53,Results!B:M,12,FALSE)="","Retired",VLOOKUP(B53,Results!B:M,12,FALSE))</f>
        <v> 1:05.25,7</v>
      </c>
      <c r="I53" s="219"/>
    </row>
    <row r="54" spans="1:9" ht="15" customHeight="1">
      <c r="A54" s="112">
        <f t="shared" si="0"/>
        <v>47</v>
      </c>
      <c r="B54" s="174">
        <v>75</v>
      </c>
      <c r="C54" s="113" t="str">
        <f>VLOOKUP(B54,Startlist!B:F,2,FALSE)</f>
        <v>MV6</v>
      </c>
      <c r="D54" s="114" t="str">
        <f>CONCATENATE(VLOOKUP(B54,Startlist!B:H,3,FALSE)," / ",VLOOKUP(B54,Startlist!B:H,4,FALSE))</f>
        <v>Erko Sibul / Kevin Keerov</v>
      </c>
      <c r="E54" s="115" t="str">
        <f>VLOOKUP(B54,Startlist!B:F,5,FALSE)</f>
        <v>EST</v>
      </c>
      <c r="F54" s="114" t="str">
        <f>VLOOKUP(B54,Startlist!B:H,7,FALSE)</f>
        <v>Lada VFTS</v>
      </c>
      <c r="G54" s="114" t="str">
        <f>VLOOKUP(B54,Startlist!B:H,6,FALSE)</f>
        <v>A1M MOTORSPORT</v>
      </c>
      <c r="H54" s="116" t="str">
        <f>IF(VLOOKUP(B54,Results!B:M,12,FALSE)="","Retired",VLOOKUP(B54,Results!B:M,12,FALSE))</f>
        <v> 1:05.26,4</v>
      </c>
      <c r="I54" s="219"/>
    </row>
    <row r="55" spans="1:9" ht="15" customHeight="1">
      <c r="A55" s="112">
        <f t="shared" si="0"/>
        <v>48</v>
      </c>
      <c r="B55" s="174">
        <v>61</v>
      </c>
      <c r="C55" s="113" t="str">
        <f>VLOOKUP(B55,Startlist!B:F,2,FALSE)</f>
        <v>MV5</v>
      </c>
      <c r="D55" s="114" t="str">
        <f>CONCATENATE(VLOOKUP(B55,Startlist!B:H,3,FALSE)," / ",VLOOKUP(B55,Startlist!B:H,4,FALSE))</f>
        <v>Sander Ilves / Lauri Veso</v>
      </c>
      <c r="E55" s="115" t="str">
        <f>VLOOKUP(B55,Startlist!B:F,5,FALSE)</f>
        <v>EST</v>
      </c>
      <c r="F55" s="114" t="str">
        <f>VLOOKUP(B55,Startlist!B:H,7,FALSE)</f>
        <v>VAZ 21051</v>
      </c>
      <c r="G55" s="114" t="str">
        <f>VLOOKUP(B55,Startlist!B:H,6,FALSE)</f>
        <v>MILREM MOTORSPORT</v>
      </c>
      <c r="H55" s="116" t="str">
        <f>IF(VLOOKUP(B55,Results!B:M,12,FALSE)="","Retired",VLOOKUP(B55,Results!B:M,12,FALSE))</f>
        <v> 1:05.31,9</v>
      </c>
      <c r="I55" s="219"/>
    </row>
    <row r="56" spans="1:9" ht="15" customHeight="1">
      <c r="A56" s="112">
        <f t="shared" si="0"/>
        <v>49</v>
      </c>
      <c r="B56" s="174">
        <v>70</v>
      </c>
      <c r="C56" s="113" t="str">
        <f>VLOOKUP(B56,Startlist!B:F,2,FALSE)</f>
        <v>MV6</v>
      </c>
      <c r="D56" s="114" t="str">
        <f>CONCATENATE(VLOOKUP(B56,Startlist!B:H,3,FALSE)," / ",VLOOKUP(B56,Startlist!B:H,4,FALSE))</f>
        <v>Aleksandrs Jakovlevs / Valerijs Maslovs</v>
      </c>
      <c r="E56" s="115" t="str">
        <f>VLOOKUP(B56,Startlist!B:F,5,FALSE)</f>
        <v>LVA</v>
      </c>
      <c r="F56" s="114" t="str">
        <f>VLOOKUP(B56,Startlist!B:H,7,FALSE)</f>
        <v>Honda Civic Type-R</v>
      </c>
      <c r="G56" s="114" t="str">
        <f>VLOOKUP(B56,Startlist!B:H,6,FALSE)</f>
        <v>ALEKSANDRS JAKOVLEVS</v>
      </c>
      <c r="H56" s="116" t="str">
        <f>IF(VLOOKUP(B56,Results!B:M,12,FALSE)="","Retired",VLOOKUP(B56,Results!B:M,12,FALSE))</f>
        <v> 1:05.40,5</v>
      </c>
      <c r="I56" s="219"/>
    </row>
    <row r="57" spans="1:9" ht="15" customHeight="1">
      <c r="A57" s="112">
        <f t="shared" si="0"/>
        <v>50</v>
      </c>
      <c r="B57" s="174">
        <v>25</v>
      </c>
      <c r="C57" s="113" t="str">
        <f>VLOOKUP(B57,Startlist!B:F,2,FALSE)</f>
        <v>MV3</v>
      </c>
      <c r="D57" s="114" t="str">
        <f>CONCATENATE(VLOOKUP(B57,Startlist!B:H,3,FALSE)," / ",VLOOKUP(B57,Startlist!B:H,4,FALSE))</f>
        <v>Janno Pagar / Magnus Lepp</v>
      </c>
      <c r="E57" s="115" t="str">
        <f>VLOOKUP(B57,Startlist!B:F,5,FALSE)</f>
        <v>EST</v>
      </c>
      <c r="F57" s="114" t="str">
        <f>VLOOKUP(B57,Startlist!B:H,7,FALSE)</f>
        <v>Ford Fiesta</v>
      </c>
      <c r="G57" s="114" t="str">
        <f>VLOOKUP(B57,Startlist!B:H,6,FALSE)</f>
        <v>THULE MOTORSPORT</v>
      </c>
      <c r="H57" s="116" t="str">
        <f>IF(VLOOKUP(B57,Results!B:M,12,FALSE)="","Retired",VLOOKUP(B57,Results!B:M,12,FALSE))</f>
        <v> 1:06.09,0</v>
      </c>
      <c r="I57" s="219"/>
    </row>
    <row r="58" spans="1:9" ht="15" customHeight="1">
      <c r="A58" s="112">
        <f t="shared" si="0"/>
        <v>51</v>
      </c>
      <c r="B58" s="174">
        <v>78</v>
      </c>
      <c r="C58" s="113" t="str">
        <f>VLOOKUP(B58,Startlist!B:F,2,FALSE)</f>
        <v>MV5</v>
      </c>
      <c r="D58" s="114" t="str">
        <f>CONCATENATE(VLOOKUP(B58,Startlist!B:H,3,FALSE)," / ",VLOOKUP(B58,Startlist!B:H,4,FALSE))</f>
        <v>Siim Nōmme / Indrek Hioväin</v>
      </c>
      <c r="E58" s="115" t="str">
        <f>VLOOKUP(B58,Startlist!B:F,5,FALSE)</f>
        <v>EST</v>
      </c>
      <c r="F58" s="114" t="str">
        <f>VLOOKUP(B58,Startlist!B:H,7,FALSE)</f>
        <v>Honda Civic</v>
      </c>
      <c r="G58" s="114" t="str">
        <f>VLOOKUP(B58,Startlist!B:H,6,FALSE)</f>
        <v>MILREM MOTORSPORT</v>
      </c>
      <c r="H58" s="116" t="str">
        <f>IF(VLOOKUP(B58,Results!B:M,12,FALSE)="","Retired",VLOOKUP(B58,Results!B:M,12,FALSE))</f>
        <v> 1:06.44,8</v>
      </c>
      <c r="I58" s="219"/>
    </row>
    <row r="59" spans="1:9" ht="15" customHeight="1">
      <c r="A59" s="112">
        <f t="shared" si="0"/>
        <v>52</v>
      </c>
      <c r="B59" s="174">
        <v>73</v>
      </c>
      <c r="C59" s="113" t="str">
        <f>VLOOKUP(B59,Startlist!B:F,2,FALSE)</f>
        <v>MV6</v>
      </c>
      <c r="D59" s="114" t="str">
        <f>CONCATENATE(VLOOKUP(B59,Startlist!B:H,3,FALSE)," / ",VLOOKUP(B59,Startlist!B:H,4,FALSE))</f>
        <v>Imre Randmäe / Ken Hahn</v>
      </c>
      <c r="E59" s="115" t="str">
        <f>VLOOKUP(B59,Startlist!B:F,5,FALSE)</f>
        <v>EST</v>
      </c>
      <c r="F59" s="114" t="str">
        <f>VLOOKUP(B59,Startlist!B:H,7,FALSE)</f>
        <v>VW Golf 2</v>
      </c>
      <c r="G59" s="114" t="str">
        <f>VLOOKUP(B59,Startlist!B:H,6,FALSE)</f>
        <v>BTR RACING</v>
      </c>
      <c r="H59" s="116" t="str">
        <f>IF(VLOOKUP(B59,Results!B:M,12,FALSE)="","Retired",VLOOKUP(B59,Results!B:M,12,FALSE))</f>
        <v> 1:06.54,3</v>
      </c>
      <c r="I59" s="219"/>
    </row>
    <row r="60" spans="1:9" ht="15" customHeight="1">
      <c r="A60" s="112">
        <f t="shared" si="0"/>
        <v>53</v>
      </c>
      <c r="B60" s="174">
        <v>86</v>
      </c>
      <c r="C60" s="113" t="str">
        <f>VLOOKUP(B60,Startlist!B:F,2,FALSE)</f>
        <v>MV8</v>
      </c>
      <c r="D60" s="114" t="str">
        <f>CONCATENATE(VLOOKUP(B60,Startlist!B:H,3,FALSE)," / ",VLOOKUP(B60,Startlist!B:H,4,FALSE))</f>
        <v>Tarmo Silt / Raido Loel</v>
      </c>
      <c r="E60" s="115" t="str">
        <f>VLOOKUP(B60,Startlist!B:F,5,FALSE)</f>
        <v>EST</v>
      </c>
      <c r="F60" s="114" t="str">
        <f>VLOOKUP(B60,Startlist!B:H,7,FALSE)</f>
        <v>GAZ 51</v>
      </c>
      <c r="G60" s="114" t="str">
        <f>VLOOKUP(B60,Startlist!B:H,6,FALSE)</f>
        <v>MÄRJAMAA RALLY TEAM</v>
      </c>
      <c r="H60" s="116" t="str">
        <f>IF(VLOOKUP(B60,Results!B:M,12,FALSE)="","Retired",VLOOKUP(B60,Results!B:M,12,FALSE))</f>
        <v> 1:07.26,9</v>
      </c>
      <c r="I60" s="219"/>
    </row>
    <row r="61" spans="1:9" ht="15" customHeight="1">
      <c r="A61" s="112">
        <f t="shared" si="0"/>
        <v>54</v>
      </c>
      <c r="B61" s="174">
        <v>87</v>
      </c>
      <c r="C61" s="113" t="str">
        <f>VLOOKUP(B61,Startlist!B:F,2,FALSE)</f>
        <v>MV8</v>
      </c>
      <c r="D61" s="114" t="str">
        <f>CONCATENATE(VLOOKUP(B61,Startlist!B:H,3,FALSE)," / ",VLOOKUP(B61,Startlist!B:H,4,FALSE))</f>
        <v>Raik-Karl Aarma / Alo Vahtmäe</v>
      </c>
      <c r="E61" s="115" t="str">
        <f>VLOOKUP(B61,Startlist!B:F,5,FALSE)</f>
        <v>EST</v>
      </c>
      <c r="F61" s="114" t="str">
        <f>VLOOKUP(B61,Startlist!B:H,7,FALSE)</f>
        <v>GAZ 51</v>
      </c>
      <c r="G61" s="114" t="str">
        <f>VLOOKUP(B61,Startlist!B:H,6,FALSE)</f>
        <v>JUURU TEHNIKAKLUBI</v>
      </c>
      <c r="H61" s="116" t="str">
        <f>IF(VLOOKUP(B61,Results!B:M,12,FALSE)="","Retired",VLOOKUP(B61,Results!B:M,12,FALSE))</f>
        <v> 1:07.27,7</v>
      </c>
      <c r="I61" s="219"/>
    </row>
    <row r="62" spans="1:9" ht="15" customHeight="1">
      <c r="A62" s="112">
        <f t="shared" si="0"/>
        <v>55</v>
      </c>
      <c r="B62" s="174">
        <v>89</v>
      </c>
      <c r="C62" s="113" t="str">
        <f>VLOOKUP(B62,Startlist!B:F,2,FALSE)</f>
        <v>MV8</v>
      </c>
      <c r="D62" s="114" t="str">
        <f>CONCATENATE(VLOOKUP(B62,Startlist!B:H,3,FALSE)," / ",VLOOKUP(B62,Startlist!B:H,4,FALSE))</f>
        <v>Veiko Liukanen / Toivo Liukanen</v>
      </c>
      <c r="E62" s="115" t="str">
        <f>VLOOKUP(B62,Startlist!B:F,5,FALSE)</f>
        <v>EST</v>
      </c>
      <c r="F62" s="114" t="str">
        <f>VLOOKUP(B62,Startlist!B:H,7,FALSE)</f>
        <v>GAZ 51</v>
      </c>
      <c r="G62" s="114" t="str">
        <f>VLOOKUP(B62,Startlist!B:H,6,FALSE)</f>
        <v>MÄRJAMAA RALLY TEAM</v>
      </c>
      <c r="H62" s="116" t="str">
        <f>IF(VLOOKUP(B62,Results!B:M,12,FALSE)="","Retired",VLOOKUP(B62,Results!B:M,12,FALSE))</f>
        <v> 1:07.58,7</v>
      </c>
      <c r="I62" s="219"/>
    </row>
    <row r="63" spans="1:9" ht="15" customHeight="1">
      <c r="A63" s="112">
        <f aca="true" t="shared" si="1" ref="A63:A74">A62+1</f>
        <v>56</v>
      </c>
      <c r="B63" s="174">
        <v>90</v>
      </c>
      <c r="C63" s="113" t="str">
        <f>VLOOKUP(B63,Startlist!B:F,2,FALSE)</f>
        <v>MV8</v>
      </c>
      <c r="D63" s="114" t="str">
        <f>CONCATENATE(VLOOKUP(B63,Startlist!B:H,3,FALSE)," / ",VLOOKUP(B63,Startlist!B:H,4,FALSE))</f>
        <v>Martin Leemets / Rivo Hell</v>
      </c>
      <c r="E63" s="115" t="str">
        <f>VLOOKUP(B63,Startlist!B:F,5,FALSE)</f>
        <v>EST</v>
      </c>
      <c r="F63" s="114" t="str">
        <f>VLOOKUP(B63,Startlist!B:H,7,FALSE)</f>
        <v>GAZ 51</v>
      </c>
      <c r="G63" s="114" t="str">
        <f>VLOOKUP(B63,Startlist!B:H,6,FALSE)</f>
        <v>GAZ RALLIKLUBI</v>
      </c>
      <c r="H63" s="116" t="str">
        <f>IF(VLOOKUP(B63,Results!B:M,12,FALSE)="","Retired",VLOOKUP(B63,Results!B:M,12,FALSE))</f>
        <v> 1:09.58,4</v>
      </c>
      <c r="I63" s="219"/>
    </row>
    <row r="64" spans="1:9" ht="15" customHeight="1">
      <c r="A64" s="112">
        <f t="shared" si="1"/>
        <v>57</v>
      </c>
      <c r="B64" s="174">
        <v>93</v>
      </c>
      <c r="C64" s="113" t="str">
        <f>VLOOKUP(B64,Startlist!B:F,2,FALSE)</f>
        <v>MV8</v>
      </c>
      <c r="D64" s="114" t="str">
        <f>CONCATENATE(VLOOKUP(B64,Startlist!B:H,3,FALSE)," / ",VLOOKUP(B64,Startlist!B:H,4,FALSE))</f>
        <v>Illimar Hirsnik / Allan Birjukov</v>
      </c>
      <c r="E64" s="115" t="str">
        <f>VLOOKUP(B64,Startlist!B:F,5,FALSE)</f>
        <v>EST</v>
      </c>
      <c r="F64" s="114" t="str">
        <f>VLOOKUP(B64,Startlist!B:H,7,FALSE)</f>
        <v>GAZ 51</v>
      </c>
      <c r="G64" s="114" t="str">
        <f>VLOOKUP(B64,Startlist!B:H,6,FALSE)</f>
        <v>A1M MOTORSPORT</v>
      </c>
      <c r="H64" s="116" t="str">
        <f>IF(VLOOKUP(B64,Results!B:M,12,FALSE)="","Retired",VLOOKUP(B64,Results!B:M,12,FALSE))</f>
        <v> 1:10.12,3</v>
      </c>
      <c r="I64" s="219"/>
    </row>
    <row r="65" spans="1:9" ht="15" customHeight="1">
      <c r="A65" s="112">
        <f t="shared" si="1"/>
        <v>58</v>
      </c>
      <c r="B65" s="174">
        <v>91</v>
      </c>
      <c r="C65" s="113" t="str">
        <f>VLOOKUP(B65,Startlist!B:F,2,FALSE)</f>
        <v>MV8</v>
      </c>
      <c r="D65" s="114" t="str">
        <f>CONCATENATE(VLOOKUP(B65,Startlist!B:H,3,FALSE)," / ",VLOOKUP(B65,Startlist!B:H,4,FALSE))</f>
        <v>Ats Nōlvak / Mairo Ojaviir</v>
      </c>
      <c r="E65" s="115" t="str">
        <f>VLOOKUP(B65,Startlist!B:F,5,FALSE)</f>
        <v>EST</v>
      </c>
      <c r="F65" s="114" t="str">
        <f>VLOOKUP(B65,Startlist!B:H,7,FALSE)</f>
        <v>GAZ 53</v>
      </c>
      <c r="G65" s="114" t="str">
        <f>VLOOKUP(B65,Startlist!B:H,6,FALSE)</f>
        <v>MÄRJAMAA RALLY TEAM</v>
      </c>
      <c r="H65" s="116" t="str">
        <f>IF(VLOOKUP(B65,Results!B:M,12,FALSE)="","Retired",VLOOKUP(B65,Results!B:M,12,FALSE))</f>
        <v> 1:11.51,8</v>
      </c>
      <c r="I65" s="219"/>
    </row>
    <row r="66" spans="1:9" ht="15" customHeight="1">
      <c r="A66" s="112">
        <f t="shared" si="1"/>
        <v>59</v>
      </c>
      <c r="B66" s="174">
        <v>84</v>
      </c>
      <c r="C66" s="113" t="str">
        <f>VLOOKUP(B66,Startlist!B:F,2,FALSE)</f>
        <v>MV6</v>
      </c>
      <c r="D66" s="114" t="str">
        <f>CONCATENATE(VLOOKUP(B66,Startlist!B:H,3,FALSE)," / ",VLOOKUP(B66,Startlist!B:H,4,FALSE))</f>
        <v>Kati Nōuakas / Argo Kästik</v>
      </c>
      <c r="E66" s="115" t="str">
        <f>VLOOKUP(B66,Startlist!B:F,5,FALSE)</f>
        <v>EST</v>
      </c>
      <c r="F66" s="114" t="str">
        <f>VLOOKUP(B66,Startlist!B:H,7,FALSE)</f>
        <v>Honda Civic Type-R</v>
      </c>
      <c r="G66" s="114" t="str">
        <f>VLOOKUP(B66,Startlist!B:H,6,FALSE)</f>
        <v>BTR RACING</v>
      </c>
      <c r="H66" s="116" t="str">
        <f>IF(VLOOKUP(B66,Results!B:M,12,FALSE)="","Retired",VLOOKUP(B66,Results!B:M,12,FALSE))</f>
        <v> 1:12.07,3</v>
      </c>
      <c r="I66" s="219"/>
    </row>
    <row r="67" spans="1:9" ht="15" customHeight="1">
      <c r="A67" s="112">
        <f t="shared" si="1"/>
        <v>60</v>
      </c>
      <c r="B67" s="174">
        <v>95</v>
      </c>
      <c r="C67" s="113" t="str">
        <f>VLOOKUP(B67,Startlist!B:F,2,FALSE)</f>
        <v>MV8</v>
      </c>
      <c r="D67" s="114" t="str">
        <f>CONCATENATE(VLOOKUP(B67,Startlist!B:H,3,FALSE)," / ",VLOOKUP(B67,Startlist!B:H,4,FALSE))</f>
        <v>Alo Pōder / Tarmo Heidemann</v>
      </c>
      <c r="E67" s="115" t="str">
        <f>VLOOKUP(B67,Startlist!B:F,5,FALSE)</f>
        <v>EST</v>
      </c>
      <c r="F67" s="114" t="str">
        <f>VLOOKUP(B67,Startlist!B:H,7,FALSE)</f>
        <v>GAZ 51</v>
      </c>
      <c r="G67" s="114" t="str">
        <f>VLOOKUP(B67,Startlist!B:H,6,FALSE)</f>
        <v>VÄNDRA TSK</v>
      </c>
      <c r="H67" s="116" t="str">
        <f>IF(VLOOKUP(B67,Results!B:M,12,FALSE)="","Retired",VLOOKUP(B67,Results!B:M,12,FALSE))</f>
        <v> 1:12.09,1</v>
      </c>
      <c r="I67" s="219"/>
    </row>
    <row r="68" spans="1:9" ht="15" customHeight="1">
      <c r="A68" s="112">
        <f t="shared" si="1"/>
        <v>61</v>
      </c>
      <c r="B68" s="174">
        <v>48</v>
      </c>
      <c r="C68" s="113" t="str">
        <f>VLOOKUP(B68,Startlist!B:F,2,FALSE)</f>
        <v>MV4</v>
      </c>
      <c r="D68" s="114" t="str">
        <f>CONCATENATE(VLOOKUP(B68,Startlist!B:H,3,FALSE)," / ",VLOOKUP(B68,Startlist!B:H,4,FALSE))</f>
        <v>Mirko Usin / Janek Tamm</v>
      </c>
      <c r="E68" s="115" t="str">
        <f>VLOOKUP(B68,Startlist!B:F,5,FALSE)</f>
        <v>EST</v>
      </c>
      <c r="F68" s="114" t="str">
        <f>VLOOKUP(B68,Startlist!B:H,7,FALSE)</f>
        <v>Mitsubishi Lancer Evo 10</v>
      </c>
      <c r="G68" s="114" t="str">
        <f>VLOOKUP(B68,Startlist!B:H,6,FALSE)</f>
        <v>ALM MOTORSPORT</v>
      </c>
      <c r="H68" s="116" t="str">
        <f>IF(VLOOKUP(B68,Results!B:M,12,FALSE)="","Retired",VLOOKUP(B68,Results!B:M,12,FALSE))</f>
        <v> 1:12.11,3</v>
      </c>
      <c r="I68" s="219"/>
    </row>
    <row r="69" spans="1:9" ht="15" customHeight="1">
      <c r="A69" s="112">
        <f t="shared" si="1"/>
        <v>62</v>
      </c>
      <c r="B69" s="174">
        <v>94</v>
      </c>
      <c r="C69" s="113" t="str">
        <f>VLOOKUP(B69,Startlist!B:F,2,FALSE)</f>
        <v>MV8</v>
      </c>
      <c r="D69" s="114" t="str">
        <f>CONCATENATE(VLOOKUP(B69,Startlist!B:H,3,FALSE)," / ",VLOOKUP(B69,Startlist!B:H,4,FALSE))</f>
        <v>Janno Nuiamäe / Gabriel Kerk</v>
      </c>
      <c r="E69" s="115" t="str">
        <f>VLOOKUP(B69,Startlist!B:F,5,FALSE)</f>
        <v>EST</v>
      </c>
      <c r="F69" s="114" t="str">
        <f>VLOOKUP(B69,Startlist!B:H,7,FALSE)</f>
        <v>GAZ 51 WRC</v>
      </c>
      <c r="G69" s="114" t="str">
        <f>VLOOKUP(B69,Startlist!B:H,6,FALSE)</f>
        <v>GAZ RALLIKLUBI</v>
      </c>
      <c r="H69" s="116" t="str">
        <f>IF(VLOOKUP(B69,Results!B:M,12,FALSE)="","Retired",VLOOKUP(B69,Results!B:M,12,FALSE))</f>
        <v> 1:13.56,5</v>
      </c>
      <c r="I69" s="219"/>
    </row>
    <row r="70" spans="1:9" ht="15" customHeight="1">
      <c r="A70" s="112">
        <f t="shared" si="1"/>
        <v>63</v>
      </c>
      <c r="B70" s="174">
        <v>79</v>
      </c>
      <c r="C70" s="113" t="str">
        <f>VLOOKUP(B70,Startlist!B:F,2,FALSE)</f>
        <v>MV6</v>
      </c>
      <c r="D70" s="114" t="str">
        <f>CONCATENATE(VLOOKUP(B70,Startlist!B:H,3,FALSE)," / ",VLOOKUP(B70,Startlist!B:H,4,FALSE))</f>
        <v>Erkki Jürgenson / Ain Maat</v>
      </c>
      <c r="E70" s="115" t="str">
        <f>VLOOKUP(B70,Startlist!B:F,5,FALSE)</f>
        <v>EST</v>
      </c>
      <c r="F70" s="114" t="str">
        <f>VLOOKUP(B70,Startlist!B:H,7,FALSE)</f>
        <v>BMW 318IS</v>
      </c>
      <c r="G70" s="114" t="str">
        <f>VLOOKUP(B70,Startlist!B:H,6,FALSE)</f>
        <v>MS RACING</v>
      </c>
      <c r="H70" s="116" t="str">
        <f>IF(VLOOKUP(B70,Results!B:M,12,FALSE)="","Retired",VLOOKUP(B70,Results!B:M,12,FALSE))</f>
        <v> 1:14.39,4</v>
      </c>
      <c r="I70" s="219"/>
    </row>
    <row r="71" spans="1:9" ht="15" customHeight="1">
      <c r="A71" s="112">
        <f t="shared" si="1"/>
        <v>64</v>
      </c>
      <c r="B71" s="174">
        <v>98</v>
      </c>
      <c r="C71" s="113" t="str">
        <f>VLOOKUP(B71,Startlist!B:F,2,FALSE)</f>
        <v>MV8</v>
      </c>
      <c r="D71" s="114" t="str">
        <f>CONCATENATE(VLOOKUP(B71,Startlist!B:H,3,FALSE)," / ",VLOOKUP(B71,Startlist!B:H,4,FALSE))</f>
        <v>Neimo Nurmet / Indrek Sepp</v>
      </c>
      <c r="E71" s="115" t="str">
        <f>VLOOKUP(B71,Startlist!B:F,5,FALSE)</f>
        <v>EST</v>
      </c>
      <c r="F71" s="114" t="str">
        <f>VLOOKUP(B71,Startlist!B:H,7,FALSE)</f>
        <v>GAZ 51A</v>
      </c>
      <c r="G71" s="114" t="str">
        <f>VLOOKUP(B71,Startlist!B:H,6,FALSE)</f>
        <v>MÄRJAMAA RALLY TEAM</v>
      </c>
      <c r="H71" s="116" t="str">
        <f>IF(VLOOKUP(B71,Results!B:M,12,FALSE)="","Retired",VLOOKUP(B71,Results!B:M,12,FALSE))</f>
        <v> 1:15.18,9</v>
      </c>
      <c r="I71" s="219"/>
    </row>
    <row r="72" spans="1:9" ht="15" customHeight="1">
      <c r="A72" s="112">
        <f t="shared" si="1"/>
        <v>65</v>
      </c>
      <c r="B72" s="174">
        <v>97</v>
      </c>
      <c r="C72" s="113" t="str">
        <f>VLOOKUP(B72,Startlist!B:F,2,FALSE)</f>
        <v>MV8</v>
      </c>
      <c r="D72" s="114" t="str">
        <f>CONCATENATE(VLOOKUP(B72,Startlist!B:H,3,FALSE)," / ",VLOOKUP(B72,Startlist!B:H,4,FALSE))</f>
        <v>Peeter Tammoja / Janno Tapo</v>
      </c>
      <c r="E72" s="115" t="str">
        <f>VLOOKUP(B72,Startlist!B:F,5,FALSE)</f>
        <v>EST</v>
      </c>
      <c r="F72" s="114" t="str">
        <f>VLOOKUP(B72,Startlist!B:H,7,FALSE)</f>
        <v>GAZ 53</v>
      </c>
      <c r="G72" s="114" t="str">
        <f>VLOOKUP(B72,Startlist!B:H,6,FALSE)</f>
        <v>JUURU TEHNIKAKLUBI</v>
      </c>
      <c r="H72" s="116" t="str">
        <f>IF(VLOOKUP(B72,Results!B:M,12,FALSE)="","Retired",VLOOKUP(B72,Results!B:M,12,FALSE))</f>
        <v> 1:21.48,8</v>
      </c>
      <c r="I72" s="219"/>
    </row>
    <row r="73" spans="1:9" ht="15" customHeight="1">
      <c r="A73" s="112">
        <f t="shared" si="1"/>
        <v>66</v>
      </c>
      <c r="B73" s="174">
        <v>85</v>
      </c>
      <c r="C73" s="113" t="str">
        <f>VLOOKUP(B73,Startlist!B:F,2,FALSE)</f>
        <v>MV8</v>
      </c>
      <c r="D73" s="114" t="str">
        <f>CONCATENATE(VLOOKUP(B73,Startlist!B:H,3,FALSE)," / ",VLOOKUP(B73,Startlist!B:H,4,FALSE))</f>
        <v>Taavi Niinemets / Esko Allika</v>
      </c>
      <c r="E73" s="115" t="str">
        <f>VLOOKUP(B73,Startlist!B:F,5,FALSE)</f>
        <v>EST</v>
      </c>
      <c r="F73" s="114" t="str">
        <f>VLOOKUP(B73,Startlist!B:H,7,FALSE)</f>
        <v>GAZ 51A</v>
      </c>
      <c r="G73" s="114" t="str">
        <f>VLOOKUP(B73,Startlist!B:H,6,FALSE)</f>
        <v>JUURU TEHNIKAKLUBI</v>
      </c>
      <c r="H73" s="116" t="str">
        <f>IF(VLOOKUP(B73,Results!B:M,12,FALSE)="","Retired",VLOOKUP(B73,Results!B:M,12,FALSE))</f>
        <v> 1:24.30,4</v>
      </c>
      <c r="I73" s="219"/>
    </row>
    <row r="74" spans="1:9" ht="15" customHeight="1">
      <c r="A74" s="112">
        <f t="shared" si="1"/>
        <v>67</v>
      </c>
      <c r="B74" s="174">
        <v>66</v>
      </c>
      <c r="C74" s="113" t="str">
        <f>VLOOKUP(B74,Startlist!B:F,2,FALSE)</f>
        <v>MV6</v>
      </c>
      <c r="D74" s="114" t="str">
        <f>CONCATENATE(VLOOKUP(B74,Startlist!B:H,3,FALSE)," / ",VLOOKUP(B74,Startlist!B:H,4,FALSE))</f>
        <v>Kristjan Lepind / Mirko Kaunis</v>
      </c>
      <c r="E74" s="115" t="str">
        <f>VLOOKUP(B74,Startlist!B:F,5,FALSE)</f>
        <v>EST</v>
      </c>
      <c r="F74" s="114" t="str">
        <f>VLOOKUP(B74,Startlist!B:H,7,FALSE)</f>
        <v>Ford Focus</v>
      </c>
      <c r="G74" s="114" t="str">
        <f>VLOOKUP(B74,Startlist!B:H,6,FALSE)</f>
        <v>ALM MOTORSPORT</v>
      </c>
      <c r="H74" s="116" t="str">
        <f>IF(VLOOKUP(B74,Results!B:M,12,FALSE)="","Retired",VLOOKUP(B74,Results!B:M,12,FALSE))</f>
        <v> 1:32.28,7</v>
      </c>
      <c r="I74" s="219"/>
    </row>
    <row r="75" spans="1:9" ht="15" customHeight="1">
      <c r="A75" s="112"/>
      <c r="B75" s="174">
        <v>24</v>
      </c>
      <c r="C75" s="113" t="str">
        <f>VLOOKUP(B75,Startlist!B:F,2,FALSE)</f>
        <v>MV4</v>
      </c>
      <c r="D75" s="114" t="str">
        <f>CONCATENATE(VLOOKUP(B75,Startlist!B:H,3,FALSE)," / ",VLOOKUP(B75,Startlist!B:H,4,FALSE))</f>
        <v>Aiko Aigro / Kermo Kärtmann</v>
      </c>
      <c r="E75" s="115" t="str">
        <f>VLOOKUP(B75,Startlist!B:F,5,FALSE)</f>
        <v>EST</v>
      </c>
      <c r="F75" s="114" t="str">
        <f>VLOOKUP(B75,Startlist!B:H,7,FALSE)</f>
        <v>Mitsubishi Lancer Evo 8</v>
      </c>
      <c r="G75" s="114" t="str">
        <f>VLOOKUP(B75,Startlist!B:H,6,FALSE)</f>
        <v>A1M MOTORSPORT</v>
      </c>
      <c r="H75" s="260" t="str">
        <f>IF(VLOOKUP(B75,Results!B:M,12,FALSE)="","Retired",VLOOKUP(B75,Results!B:M,12,FALSE))</f>
        <v>Retired</v>
      </c>
      <c r="I75" s="219"/>
    </row>
    <row r="76" spans="1:9" ht="15" customHeight="1">
      <c r="A76" s="112"/>
      <c r="B76" s="174">
        <v>27</v>
      </c>
      <c r="C76" s="113" t="str">
        <f>VLOOKUP(B76,Startlist!B:F,2,FALSE)</f>
        <v>MV3</v>
      </c>
      <c r="D76" s="114" t="str">
        <f>CONCATENATE(VLOOKUP(B76,Startlist!B:H,3,FALSE)," / ",VLOOKUP(B76,Startlist!B:H,4,FALSE))</f>
        <v>Benjamin Korhola / Pekka Kelander</v>
      </c>
      <c r="E76" s="115" t="str">
        <f>VLOOKUP(B76,Startlist!B:F,5,FALSE)</f>
        <v>LVA / FIN</v>
      </c>
      <c r="F76" s="114" t="str">
        <f>VLOOKUP(B76,Startlist!B:H,7,FALSE)</f>
        <v>Ford Fiesta R2T19</v>
      </c>
      <c r="G76" s="114" t="str">
        <f>VLOOKUP(B76,Startlist!B:H,6,FALSE)</f>
        <v>PEKKA KELANDER</v>
      </c>
      <c r="H76" s="260" t="str">
        <f>IF(VLOOKUP(B76,Results!B:M,12,FALSE)="","Retired",VLOOKUP(B76,Results!B:M,12,FALSE))</f>
        <v>Retired</v>
      </c>
      <c r="I76" s="219"/>
    </row>
    <row r="77" spans="1:9" ht="15" customHeight="1">
      <c r="A77" s="112"/>
      <c r="B77" s="174">
        <v>33</v>
      </c>
      <c r="C77" s="113" t="str">
        <f>VLOOKUP(B77,Startlist!B:F,2,FALSE)</f>
        <v>MV1</v>
      </c>
      <c r="D77" s="114" t="str">
        <f>CONCATENATE(VLOOKUP(B77,Startlist!B:H,3,FALSE)," / ",VLOOKUP(B77,Startlist!B:H,4,FALSE))</f>
        <v>Elfyn Evans / Scott Martin</v>
      </c>
      <c r="E77" s="115" t="str">
        <f>VLOOKUP(B77,Startlist!B:F,5,FALSE)</f>
        <v>GBR</v>
      </c>
      <c r="F77" s="114" t="str">
        <f>VLOOKUP(B77,Startlist!B:H,7,FALSE)</f>
        <v>Toyota Yaris WRC</v>
      </c>
      <c r="G77" s="114" t="str">
        <f>VLOOKUP(B77,Startlist!B:H,6,FALSE)</f>
        <v>TOYOTA GAZOO RACING WRT</v>
      </c>
      <c r="H77" s="260" t="str">
        <f>IF(VLOOKUP(B77,Results!B:M,12,FALSE)="","Retired",VLOOKUP(B77,Results!B:M,12,FALSE))</f>
        <v>Retired</v>
      </c>
      <c r="I77" s="219"/>
    </row>
    <row r="78" spans="1:9" ht="15" customHeight="1">
      <c r="A78" s="112"/>
      <c r="B78" s="174">
        <v>36</v>
      </c>
      <c r="C78" s="113" t="str">
        <f>VLOOKUP(B78,Startlist!B:F,2,FALSE)</f>
        <v>MV7</v>
      </c>
      <c r="D78" s="114" t="str">
        <f>CONCATENATE(VLOOKUP(B78,Startlist!B:H,3,FALSE)," / ",VLOOKUP(B78,Startlist!B:H,4,FALSE))</f>
        <v>Einar Laipaik / Priit Piir</v>
      </c>
      <c r="E78" s="115" t="str">
        <f>VLOOKUP(B78,Startlist!B:F,5,FALSE)</f>
        <v>EST</v>
      </c>
      <c r="F78" s="114" t="str">
        <f>VLOOKUP(B78,Startlist!B:H,7,FALSE)</f>
        <v>BMW M3</v>
      </c>
      <c r="G78" s="114" t="str">
        <f>VLOOKUP(B78,Startlist!B:H,6,FALSE)</f>
        <v>MS RACING</v>
      </c>
      <c r="H78" s="260" t="str">
        <f>IF(VLOOKUP(B78,Results!B:M,12,FALSE)="","Retired",VLOOKUP(B78,Results!B:M,12,FALSE))</f>
        <v>Retired</v>
      </c>
      <c r="I78" s="219"/>
    </row>
    <row r="79" spans="1:9" ht="15" customHeight="1">
      <c r="A79" s="112"/>
      <c r="B79" s="174">
        <v>37</v>
      </c>
      <c r="C79" s="113" t="str">
        <f>VLOOKUP(B79,Startlist!B:F,2,FALSE)</f>
        <v>MV7</v>
      </c>
      <c r="D79" s="114" t="str">
        <f>CONCATENATE(VLOOKUP(B79,Startlist!B:H,3,FALSE)," / ",VLOOKUP(B79,Startlist!B:H,4,FALSE))</f>
        <v>Rene Uukareda / Jan Nōlvak</v>
      </c>
      <c r="E79" s="115" t="str">
        <f>VLOOKUP(B79,Startlist!B:F,5,FALSE)</f>
        <v>EST</v>
      </c>
      <c r="F79" s="114" t="str">
        <f>VLOOKUP(B79,Startlist!B:H,7,FALSE)</f>
        <v>BMW M3</v>
      </c>
      <c r="G79" s="114" t="str">
        <f>VLOOKUP(B79,Startlist!B:H,6,FALSE)</f>
        <v>MRF MOTORSPORT</v>
      </c>
      <c r="H79" s="260" t="str">
        <f>IF(VLOOKUP(B79,Results!B:M,12,FALSE)="","Retired",VLOOKUP(B79,Results!B:M,12,FALSE))</f>
        <v>Retired</v>
      </c>
      <c r="I79" s="219"/>
    </row>
    <row r="80" spans="1:9" ht="15" customHeight="1">
      <c r="A80" s="112"/>
      <c r="B80" s="174">
        <v>44</v>
      </c>
      <c r="C80" s="113" t="str">
        <f>VLOOKUP(B80,Startlist!B:F,2,FALSE)</f>
        <v>MV7</v>
      </c>
      <c r="D80" s="114" t="str">
        <f>CONCATENATE(VLOOKUP(B80,Startlist!B:H,3,FALSE)," / ",VLOOKUP(B80,Startlist!B:H,4,FALSE))</f>
        <v>Lembit Soe / Kalle Ahu</v>
      </c>
      <c r="E80" s="115" t="str">
        <f>VLOOKUP(B80,Startlist!B:F,5,FALSE)</f>
        <v>EST</v>
      </c>
      <c r="F80" s="114" t="str">
        <f>VLOOKUP(B80,Startlist!B:H,7,FALSE)</f>
        <v>Toyota Starlet</v>
      </c>
      <c r="G80" s="114" t="str">
        <f>VLOOKUP(B80,Startlist!B:H,6,FALSE)</f>
        <v>SAR-TECH MOTORSPORT</v>
      </c>
      <c r="H80" s="260" t="str">
        <f>IF(VLOOKUP(B80,Results!B:M,12,FALSE)="","Retired",VLOOKUP(B80,Results!B:M,12,FALSE))</f>
        <v>Retired</v>
      </c>
      <c r="I80" s="219"/>
    </row>
    <row r="81" spans="1:9" ht="15" customHeight="1">
      <c r="A81" s="112"/>
      <c r="B81" s="174">
        <v>45</v>
      </c>
      <c r="C81" s="113" t="str">
        <f>VLOOKUP(B81,Startlist!B:F,2,FALSE)</f>
        <v>MV6</v>
      </c>
      <c r="D81" s="114" t="str">
        <f>CONCATENATE(VLOOKUP(B81,Startlist!B:H,3,FALSE)," / ",VLOOKUP(B81,Startlist!B:H,4,FALSE))</f>
        <v>Harri Rodendau / Alari Kupri</v>
      </c>
      <c r="E81" s="115" t="str">
        <f>VLOOKUP(B81,Startlist!B:F,5,FALSE)</f>
        <v>EST</v>
      </c>
      <c r="F81" s="114" t="str">
        <f>VLOOKUP(B81,Startlist!B:H,7,FALSE)</f>
        <v>Ford Escort MK2</v>
      </c>
      <c r="G81" s="114" t="str">
        <f>VLOOKUP(B81,Startlist!B:H,6,FALSE)</f>
        <v>MS RACING</v>
      </c>
      <c r="H81" s="260" t="str">
        <f>IF(VLOOKUP(B81,Results!B:M,12,FALSE)="","Retired",VLOOKUP(B81,Results!B:M,12,FALSE))</f>
        <v>Retired</v>
      </c>
      <c r="I81" s="219"/>
    </row>
    <row r="82" spans="1:9" ht="15" customHeight="1">
      <c r="A82" s="112"/>
      <c r="B82" s="174">
        <v>47</v>
      </c>
      <c r="C82" s="113" t="str">
        <f>VLOOKUP(B82,Startlist!B:F,2,FALSE)</f>
        <v>MV4</v>
      </c>
      <c r="D82" s="114" t="str">
        <f>CONCATENATE(VLOOKUP(B82,Startlist!B:H,3,FALSE)," / ",VLOOKUP(B82,Startlist!B:H,4,FALSE))</f>
        <v>Henri Franke / Arvo Liimann</v>
      </c>
      <c r="E82" s="115" t="str">
        <f>VLOOKUP(B82,Startlist!B:F,5,FALSE)</f>
        <v>EST</v>
      </c>
      <c r="F82" s="114" t="str">
        <f>VLOOKUP(B82,Startlist!B:H,7,FALSE)</f>
        <v>Subaru Impreza GT Turbo</v>
      </c>
      <c r="G82" s="114" t="str">
        <f>VLOOKUP(B82,Startlist!B:H,6,FALSE)</f>
        <v>CUEKS RACING</v>
      </c>
      <c r="H82" s="260" t="str">
        <f>IF(VLOOKUP(B82,Results!B:M,12,FALSE)="","Retired",VLOOKUP(B82,Results!B:M,12,FALSE))</f>
        <v>Retired</v>
      </c>
      <c r="I82" s="219"/>
    </row>
    <row r="83" spans="1:9" ht="15" customHeight="1">
      <c r="A83" s="112"/>
      <c r="B83" s="174">
        <v>51</v>
      </c>
      <c r="C83" s="113" t="str">
        <f>VLOOKUP(B83,Startlist!B:F,2,FALSE)</f>
        <v>MV4</v>
      </c>
      <c r="D83" s="114" t="str">
        <f>CONCATENATE(VLOOKUP(B83,Startlist!B:H,3,FALSE)," / ",VLOOKUP(B83,Startlist!B:H,4,FALSE))</f>
        <v>Chrislin Sepp / Kristo Holtsmann</v>
      </c>
      <c r="E83" s="115" t="str">
        <f>VLOOKUP(B83,Startlist!B:F,5,FALSE)</f>
        <v>EST</v>
      </c>
      <c r="F83" s="114" t="str">
        <f>VLOOKUP(B83,Startlist!B:H,7,FALSE)</f>
        <v>Mitsubishi Lancer Evo 9</v>
      </c>
      <c r="G83" s="114" t="str">
        <f>VLOOKUP(B83,Startlist!B:H,6,FALSE)</f>
        <v>MURAKAS RACING</v>
      </c>
      <c r="H83" s="260" t="str">
        <f>IF(VLOOKUP(B83,Results!B:M,12,FALSE)="","Retired",VLOOKUP(B83,Results!B:M,12,FALSE))</f>
        <v>Retired</v>
      </c>
      <c r="I83" s="219"/>
    </row>
    <row r="84" spans="1:9" ht="15" customHeight="1">
      <c r="A84" s="112"/>
      <c r="B84" s="174">
        <v>53</v>
      </c>
      <c r="C84" s="113" t="str">
        <f>VLOOKUP(B84,Startlist!B:F,2,FALSE)</f>
        <v>MV4</v>
      </c>
      <c r="D84" s="114" t="str">
        <f>CONCATENATE(VLOOKUP(B84,Startlist!B:H,3,FALSE)," / ",VLOOKUP(B84,Startlist!B:H,4,FALSE))</f>
        <v>Vallo Nuuter / Eero Kikerpill</v>
      </c>
      <c r="E84" s="115" t="str">
        <f>VLOOKUP(B84,Startlist!B:F,5,FALSE)</f>
        <v>EST</v>
      </c>
      <c r="F84" s="114" t="str">
        <f>VLOOKUP(B84,Startlist!B:H,7,FALSE)</f>
        <v>Subaru Impreza</v>
      </c>
      <c r="G84" s="114" t="str">
        <f>VLOOKUP(B84,Startlist!B:H,6,FALSE)</f>
        <v>MS RACING</v>
      </c>
      <c r="H84" s="260" t="str">
        <f>IF(VLOOKUP(B84,Results!B:M,12,FALSE)="","Retired",VLOOKUP(B84,Results!B:M,12,FALSE))</f>
        <v>Retired</v>
      </c>
      <c r="I84" s="219"/>
    </row>
    <row r="85" spans="1:9" ht="15" customHeight="1">
      <c r="A85" s="112"/>
      <c r="B85" s="174">
        <v>56</v>
      </c>
      <c r="C85" s="113" t="str">
        <f>VLOOKUP(B85,Startlist!B:F,2,FALSE)</f>
        <v>MV5</v>
      </c>
      <c r="D85" s="114" t="str">
        <f>CONCATENATE(VLOOKUP(B85,Startlist!B:H,3,FALSE)," / ",VLOOKUP(B85,Startlist!B:H,4,FALSE))</f>
        <v>Kristo Laadre / Andres Lichtfeldt</v>
      </c>
      <c r="E85" s="115" t="str">
        <f>VLOOKUP(B85,Startlist!B:F,5,FALSE)</f>
        <v>EST</v>
      </c>
      <c r="F85" s="114" t="str">
        <f>VLOOKUP(B85,Startlist!B:H,7,FALSE)</f>
        <v>Toyota Starlet</v>
      </c>
      <c r="G85" s="114" t="str">
        <f>VLOOKUP(B85,Startlist!B:H,6,FALSE)</f>
        <v>THULE MOTORSPORT</v>
      </c>
      <c r="H85" s="260" t="str">
        <f>IF(VLOOKUP(B85,Results!B:M,12,FALSE)="","Retired",VLOOKUP(B85,Results!B:M,12,FALSE))</f>
        <v>Retired</v>
      </c>
      <c r="I85" s="219"/>
    </row>
    <row r="86" spans="1:9" ht="15" customHeight="1">
      <c r="A86" s="112"/>
      <c r="B86" s="174">
        <v>58</v>
      </c>
      <c r="C86" s="113" t="str">
        <f>VLOOKUP(B86,Startlist!B:F,2,FALSE)</f>
        <v>MV6</v>
      </c>
      <c r="D86" s="114" t="str">
        <f>CONCATENATE(VLOOKUP(B86,Startlist!B:H,3,FALSE)," / ",VLOOKUP(B86,Startlist!B:H,4,FALSE))</f>
        <v>Mart Kask / Karl Koosa</v>
      </c>
      <c r="E86" s="115" t="str">
        <f>VLOOKUP(B86,Startlist!B:F,5,FALSE)</f>
        <v>EST</v>
      </c>
      <c r="F86" s="114" t="str">
        <f>VLOOKUP(B86,Startlist!B:H,7,FALSE)</f>
        <v>BMW 318IS</v>
      </c>
      <c r="G86" s="114" t="str">
        <f>VLOOKUP(B86,Startlist!B:H,6,FALSE)</f>
        <v>MURAKAS RACING</v>
      </c>
      <c r="H86" s="260" t="str">
        <f>IF(VLOOKUP(B86,Results!B:M,12,FALSE)="","Retired",VLOOKUP(B86,Results!B:M,12,FALSE))</f>
        <v>Retired</v>
      </c>
      <c r="I86" s="219"/>
    </row>
    <row r="87" spans="1:9" ht="15" customHeight="1">
      <c r="A87" s="112"/>
      <c r="B87" s="174">
        <v>60</v>
      </c>
      <c r="C87" s="113" t="str">
        <f>VLOOKUP(B87,Startlist!B:F,2,FALSE)</f>
        <v>MV5</v>
      </c>
      <c r="D87" s="114" t="str">
        <f>CONCATENATE(VLOOKUP(B87,Startlist!B:H,3,FALSE)," / ",VLOOKUP(B87,Startlist!B:H,4,FALSE))</f>
        <v>Gert-Kaupo Kähr / Jan Pantalon</v>
      </c>
      <c r="E87" s="115" t="str">
        <f>VLOOKUP(B87,Startlist!B:F,5,FALSE)</f>
        <v>EST</v>
      </c>
      <c r="F87" s="114" t="str">
        <f>VLOOKUP(B87,Startlist!B:H,7,FALSE)</f>
        <v>Honda Civic</v>
      </c>
      <c r="G87" s="114" t="str">
        <f>VLOOKUP(B87,Startlist!B:H,6,FALSE)</f>
        <v>CUEKS RACING</v>
      </c>
      <c r="H87" s="260" t="str">
        <f>IF(VLOOKUP(B87,Results!B:M,12,FALSE)="","Retired",VLOOKUP(B87,Results!B:M,12,FALSE))</f>
        <v>Retired</v>
      </c>
      <c r="I87" s="219"/>
    </row>
    <row r="88" spans="1:9" ht="15" customHeight="1">
      <c r="A88" s="112"/>
      <c r="B88" s="174">
        <v>63</v>
      </c>
      <c r="C88" s="113" t="str">
        <f>VLOOKUP(B88,Startlist!B:F,2,FALSE)</f>
        <v>MV7</v>
      </c>
      <c r="D88" s="114" t="str">
        <f>CONCATENATE(VLOOKUP(B88,Startlist!B:H,3,FALSE)," / ",VLOOKUP(B88,Startlist!B:H,4,FALSE))</f>
        <v>Kristen Volkov / Erki Eksin</v>
      </c>
      <c r="E88" s="115" t="str">
        <f>VLOOKUP(B88,Startlist!B:F,5,FALSE)</f>
        <v>EST</v>
      </c>
      <c r="F88" s="114" t="str">
        <f>VLOOKUP(B88,Startlist!B:H,7,FALSE)</f>
        <v>BMW 316I</v>
      </c>
      <c r="G88" s="114" t="str">
        <f>VLOOKUP(B88,Startlist!B:H,6,FALSE)</f>
        <v>G.M.RACING</v>
      </c>
      <c r="H88" s="260" t="str">
        <f>IF(VLOOKUP(B88,Results!B:M,12,FALSE)="","Retired",VLOOKUP(B88,Results!B:M,12,FALSE))</f>
        <v>Retired</v>
      </c>
      <c r="I88" s="219"/>
    </row>
    <row r="89" spans="1:9" ht="15" customHeight="1">
      <c r="A89" s="112"/>
      <c r="B89" s="174">
        <v>67</v>
      </c>
      <c r="C89" s="113" t="str">
        <f>VLOOKUP(B89,Startlist!B:F,2,FALSE)</f>
        <v>MV6</v>
      </c>
      <c r="D89" s="114" t="str">
        <f>CONCATENATE(VLOOKUP(B89,Startlist!B:H,3,FALSE)," / ",VLOOKUP(B89,Startlist!B:H,4,FALSE))</f>
        <v>Joonas Palmisto / Marko Randma</v>
      </c>
      <c r="E89" s="115" t="str">
        <f>VLOOKUP(B89,Startlist!B:F,5,FALSE)</f>
        <v>EST</v>
      </c>
      <c r="F89" s="114" t="str">
        <f>VLOOKUP(B89,Startlist!B:H,7,FALSE)</f>
        <v>VW Golf 2</v>
      </c>
      <c r="G89" s="114" t="str">
        <f>VLOOKUP(B89,Startlist!B:H,6,FALSE)</f>
        <v>TIKKRI MOTORSPORT</v>
      </c>
      <c r="H89" s="260" t="str">
        <f>IF(VLOOKUP(B89,Results!B:M,12,FALSE)="","Retired",VLOOKUP(B89,Results!B:M,12,FALSE))</f>
        <v>Retired</v>
      </c>
      <c r="I89" s="219"/>
    </row>
    <row r="90" spans="1:9" ht="15" customHeight="1">
      <c r="A90" s="112"/>
      <c r="B90" s="174">
        <v>72</v>
      </c>
      <c r="C90" s="113" t="str">
        <f>VLOOKUP(B90,Startlist!B:F,2,FALSE)</f>
        <v>MV6</v>
      </c>
      <c r="D90" s="114" t="str">
        <f>CONCATENATE(VLOOKUP(B90,Startlist!B:H,3,FALSE)," / ",VLOOKUP(B90,Startlist!B:H,4,FALSE))</f>
        <v>Tauri Vask / Tanel Vask</v>
      </c>
      <c r="E90" s="115" t="str">
        <f>VLOOKUP(B90,Startlist!B:F,5,FALSE)</f>
        <v>EST</v>
      </c>
      <c r="F90" s="114" t="str">
        <f>VLOOKUP(B90,Startlist!B:H,7,FALSE)</f>
        <v>VW Golf</v>
      </c>
      <c r="G90" s="114" t="str">
        <f>VLOOKUP(B90,Startlist!B:H,6,FALSE)</f>
        <v>MS RACING</v>
      </c>
      <c r="H90" s="260" t="str">
        <f>IF(VLOOKUP(B90,Results!B:M,12,FALSE)="","Retired",VLOOKUP(B90,Results!B:M,12,FALSE))</f>
        <v>Retired</v>
      </c>
      <c r="I90" s="219"/>
    </row>
    <row r="91" spans="1:9" ht="15" customHeight="1">
      <c r="A91" s="112"/>
      <c r="B91" s="174">
        <v>76</v>
      </c>
      <c r="C91" s="113" t="str">
        <f>VLOOKUP(B91,Startlist!B:F,2,FALSE)</f>
        <v>MV7</v>
      </c>
      <c r="D91" s="114" t="str">
        <f>CONCATENATE(VLOOKUP(B91,Startlist!B:H,3,FALSE)," / ",VLOOKUP(B91,Startlist!B:H,4,FALSE))</f>
        <v>Frederik Annus / Mihkel Reinkubjas</v>
      </c>
      <c r="E91" s="115" t="str">
        <f>VLOOKUP(B91,Startlist!B:F,5,FALSE)</f>
        <v>EST</v>
      </c>
      <c r="F91" s="114" t="str">
        <f>VLOOKUP(B91,Startlist!B:H,7,FALSE)</f>
        <v>BMW 328</v>
      </c>
      <c r="G91" s="114" t="str">
        <f>VLOOKUP(B91,Startlist!B:H,6,FALSE)</f>
        <v>KAUR MOTORSPORT</v>
      </c>
      <c r="H91" s="260" t="str">
        <f>IF(VLOOKUP(B91,Results!B:M,12,FALSE)="","Retired",VLOOKUP(B91,Results!B:M,12,FALSE))</f>
        <v>Retired</v>
      </c>
      <c r="I91" s="219"/>
    </row>
    <row r="92" spans="1:9" ht="15" customHeight="1">
      <c r="A92" s="112"/>
      <c r="B92" s="174">
        <v>77</v>
      </c>
      <c r="C92" s="113" t="str">
        <f>VLOOKUP(B92,Startlist!B:F,2,FALSE)</f>
        <v>MV4</v>
      </c>
      <c r="D92" s="114" t="str">
        <f>CONCATENATE(VLOOKUP(B92,Startlist!B:H,3,FALSE)," / ",VLOOKUP(B92,Startlist!B:H,4,FALSE))</f>
        <v>Renee Laan / Marko Meesak</v>
      </c>
      <c r="E92" s="115" t="str">
        <f>VLOOKUP(B92,Startlist!B:F,5,FALSE)</f>
        <v>EST</v>
      </c>
      <c r="F92" s="114" t="str">
        <f>VLOOKUP(B92,Startlist!B:H,7,FALSE)</f>
        <v>Subaru Impreza</v>
      </c>
      <c r="G92" s="114" t="str">
        <f>VLOOKUP(B92,Startlist!B:H,6,FALSE)</f>
        <v>CUEKS RACING</v>
      </c>
      <c r="H92" s="260" t="str">
        <f>IF(VLOOKUP(B92,Results!B:M,12,FALSE)="","Retired",VLOOKUP(B92,Results!B:M,12,FALSE))</f>
        <v>Retired</v>
      </c>
      <c r="I92" s="219"/>
    </row>
    <row r="93" spans="1:9" ht="15" customHeight="1">
      <c r="A93" s="112"/>
      <c r="B93" s="174">
        <v>80</v>
      </c>
      <c r="C93" s="113" t="str">
        <f>VLOOKUP(B93,Startlist!B:F,2,FALSE)</f>
        <v>MV7</v>
      </c>
      <c r="D93" s="114" t="str">
        <f>CONCATENATE(VLOOKUP(B93,Startlist!B:H,3,FALSE)," / ",VLOOKUP(B93,Startlist!B:H,4,FALSE))</f>
        <v>Ott Kuurberg / Saimon Köst</v>
      </c>
      <c r="E93" s="115" t="str">
        <f>VLOOKUP(B93,Startlist!B:F,5,FALSE)</f>
        <v>EST</v>
      </c>
      <c r="F93" s="114" t="str">
        <f>VLOOKUP(B93,Startlist!B:H,7,FALSE)</f>
        <v>BMW 325</v>
      </c>
      <c r="G93" s="114" t="str">
        <f>VLOOKUP(B93,Startlist!B:H,6,FALSE)</f>
        <v>BTR RACING</v>
      </c>
      <c r="H93" s="260" t="str">
        <f>IF(VLOOKUP(B93,Results!B:M,12,FALSE)="","Retired",VLOOKUP(B93,Results!B:M,12,FALSE))</f>
        <v>Retired</v>
      </c>
      <c r="I93" s="219"/>
    </row>
    <row r="94" spans="1:9" ht="15" customHeight="1">
      <c r="A94" s="112"/>
      <c r="B94" s="174">
        <v>81</v>
      </c>
      <c r="C94" s="113" t="str">
        <f>VLOOKUP(B94,Startlist!B:F,2,FALSE)</f>
        <v>MV7</v>
      </c>
      <c r="D94" s="114" t="str">
        <f>CONCATENATE(VLOOKUP(B94,Startlist!B:H,3,FALSE)," / ",VLOOKUP(B94,Startlist!B:H,4,FALSE))</f>
        <v>Marek Tammoja / Markus Tammoja</v>
      </c>
      <c r="E94" s="115" t="str">
        <f>VLOOKUP(B94,Startlist!B:F,5,FALSE)</f>
        <v>EST</v>
      </c>
      <c r="F94" s="114" t="str">
        <f>VLOOKUP(B94,Startlist!B:H,7,FALSE)</f>
        <v>BMW 316I</v>
      </c>
      <c r="G94" s="114" t="str">
        <f>VLOOKUP(B94,Startlist!B:H,6,FALSE)</f>
        <v>MRF MOTORSPORT</v>
      </c>
      <c r="H94" s="260" t="str">
        <f>IF(VLOOKUP(B94,Results!B:M,12,FALSE)="","Retired",VLOOKUP(B94,Results!B:M,12,FALSE))</f>
        <v>Retired</v>
      </c>
      <c r="I94" s="219"/>
    </row>
    <row r="95" spans="1:9" ht="15" customHeight="1">
      <c r="A95" s="112"/>
      <c r="B95" s="174">
        <v>82</v>
      </c>
      <c r="C95" s="113" t="str">
        <f>VLOOKUP(B95,Startlist!B:F,2,FALSE)</f>
        <v>MV5</v>
      </c>
      <c r="D95" s="114" t="str">
        <f>CONCATENATE(VLOOKUP(B95,Startlist!B:H,3,FALSE)," / ",VLOOKUP(B95,Startlist!B:H,4,FALSE))</f>
        <v>Einar Visnapuu / Arro Vahtra</v>
      </c>
      <c r="E95" s="115" t="str">
        <f>VLOOKUP(B95,Startlist!B:F,5,FALSE)</f>
        <v>EST</v>
      </c>
      <c r="F95" s="114" t="str">
        <f>VLOOKUP(B95,Startlist!B:H,7,FALSE)</f>
        <v>Lada VFTS</v>
      </c>
      <c r="G95" s="114" t="str">
        <f>VLOOKUP(B95,Startlist!B:H,6,FALSE)</f>
        <v>A1M MOTORSPORT</v>
      </c>
      <c r="H95" s="260" t="str">
        <f>IF(VLOOKUP(B95,Results!B:M,12,FALSE)="","Retired",VLOOKUP(B95,Results!B:M,12,FALSE))</f>
        <v>Retired</v>
      </c>
      <c r="I95" s="219"/>
    </row>
    <row r="96" spans="1:9" ht="15" customHeight="1">
      <c r="A96" s="112"/>
      <c r="B96" s="174">
        <v>83</v>
      </c>
      <c r="C96" s="113" t="str">
        <f>VLOOKUP(B96,Startlist!B:F,2,FALSE)</f>
        <v>MV6</v>
      </c>
      <c r="D96" s="114" t="str">
        <f>CONCATENATE(VLOOKUP(B96,Startlist!B:H,3,FALSE)," / ",VLOOKUP(B96,Startlist!B:H,4,FALSE))</f>
        <v>Fred Nelma / Geito Reek</v>
      </c>
      <c r="E96" s="115" t="str">
        <f>VLOOKUP(B96,Startlist!B:F,5,FALSE)</f>
        <v>EST</v>
      </c>
      <c r="F96" s="114" t="str">
        <f>VLOOKUP(B96,Startlist!B:H,7,FALSE)</f>
        <v>Honda Civic Type-R</v>
      </c>
      <c r="G96" s="114" t="str">
        <f>VLOOKUP(B96,Startlist!B:H,6,FALSE)</f>
        <v>SAR-TECH MOTORSPORT</v>
      </c>
      <c r="H96" s="260" t="str">
        <f>IF(VLOOKUP(B96,Results!B:M,12,FALSE)="","Retired",VLOOKUP(B96,Results!B:M,12,FALSE))</f>
        <v>Retired</v>
      </c>
      <c r="I96" s="219"/>
    </row>
    <row r="97" spans="1:9" ht="15" customHeight="1">
      <c r="A97" s="112"/>
      <c r="B97" s="174">
        <v>88</v>
      </c>
      <c r="C97" s="113" t="str">
        <f>VLOOKUP(B97,Startlist!B:F,2,FALSE)</f>
        <v>MV8</v>
      </c>
      <c r="D97" s="114" t="str">
        <f>CONCATENATE(VLOOKUP(B97,Startlist!B:H,3,FALSE)," / ",VLOOKUP(B97,Startlist!B:H,4,FALSE))</f>
        <v>Rainer Tuberik / Raido Vetesina</v>
      </c>
      <c r="E97" s="115" t="str">
        <f>VLOOKUP(B97,Startlist!B:F,5,FALSE)</f>
        <v>EST</v>
      </c>
      <c r="F97" s="114" t="str">
        <f>VLOOKUP(B97,Startlist!B:H,7,FALSE)</f>
        <v>GAZ 51</v>
      </c>
      <c r="G97" s="114" t="str">
        <f>VLOOKUP(B97,Startlist!B:H,6,FALSE)</f>
        <v>JUURU TEHNIKAKLUBI</v>
      </c>
      <c r="H97" s="260" t="str">
        <f>IF(VLOOKUP(B97,Results!B:M,12,FALSE)="","Retired",VLOOKUP(B97,Results!B:M,12,FALSE))</f>
        <v>Retired</v>
      </c>
      <c r="I97" s="219"/>
    </row>
    <row r="98" spans="1:9" ht="15" customHeight="1">
      <c r="A98" s="112"/>
      <c r="B98" s="174">
        <v>96</v>
      </c>
      <c r="C98" s="113" t="str">
        <f>VLOOKUP(B98,Startlist!B:F,2,FALSE)</f>
        <v>MV8</v>
      </c>
      <c r="D98" s="114" t="str">
        <f>CONCATENATE(VLOOKUP(B98,Startlist!B:H,3,FALSE)," / ",VLOOKUP(B98,Startlist!B:H,4,FALSE))</f>
        <v>Ants Kristall / Harri Jōessar</v>
      </c>
      <c r="E98" s="115" t="str">
        <f>VLOOKUP(B98,Startlist!B:F,5,FALSE)</f>
        <v>EST</v>
      </c>
      <c r="F98" s="114" t="str">
        <f>VLOOKUP(B98,Startlist!B:H,7,FALSE)</f>
        <v>GAZ 51</v>
      </c>
      <c r="G98" s="114" t="str">
        <f>VLOOKUP(B98,Startlist!B:H,6,FALSE)</f>
        <v>GAZ RALLIKLUBI</v>
      </c>
      <c r="H98" s="260" t="str">
        <f>IF(VLOOKUP(B98,Results!B:M,12,FALSE)="","Retired",VLOOKUP(B98,Results!B:M,12,FALSE))</f>
        <v>Retired</v>
      </c>
      <c r="I98" s="219"/>
    </row>
    <row r="99" spans="1:9" ht="15" customHeight="1">
      <c r="A99" s="112"/>
      <c r="B99" s="174">
        <v>99</v>
      </c>
      <c r="C99" s="113" t="str">
        <f>VLOOKUP(B99,Startlist!B:F,2,FALSE)</f>
        <v>MV8</v>
      </c>
      <c r="D99" s="114" t="str">
        <f>CONCATENATE(VLOOKUP(B99,Startlist!B:H,3,FALSE)," / ",VLOOKUP(B99,Startlist!B:H,4,FALSE))</f>
        <v>Janno Kamp / Karmo Kamp</v>
      </c>
      <c r="E99" s="115" t="str">
        <f>VLOOKUP(B99,Startlist!B:F,5,FALSE)</f>
        <v>EST</v>
      </c>
      <c r="F99" s="114" t="str">
        <f>VLOOKUP(B99,Startlist!B:H,7,FALSE)</f>
        <v>GAZ 51</v>
      </c>
      <c r="G99" s="114" t="str">
        <f>VLOOKUP(B99,Startlist!B:H,6,FALSE)</f>
        <v>MÄRJAMAA RALLY TEAM</v>
      </c>
      <c r="H99" s="260" t="str">
        <f>IF(VLOOKUP(B99,Results!B:M,12,FALSE)="","Retired",VLOOKUP(B99,Results!B:M,12,FALSE))</f>
        <v>Retired</v>
      </c>
      <c r="I99" s="219"/>
    </row>
  </sheetData>
  <sheetProtection/>
  <autoFilter ref="A7:H71"/>
  <mergeCells count="3">
    <mergeCell ref="A2:H2"/>
    <mergeCell ref="A3:H3"/>
    <mergeCell ref="A4:H4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2020-08-23T18:23:41Z</cp:lastPrinted>
  <dcterms:created xsi:type="dcterms:W3CDTF">2004-09-28T13:23:33Z</dcterms:created>
  <dcterms:modified xsi:type="dcterms:W3CDTF">2020-08-23T18:33:43Z</dcterms:modified>
  <cp:category/>
  <cp:version/>
  <cp:contentType/>
  <cp:contentStatus/>
</cp:coreProperties>
</file>