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28" activeTab="1"/>
  </bookViews>
  <sheets>
    <sheet name="Startlist" sheetId="1" r:id="rId1"/>
    <sheet name="Results" sheetId="2" r:id="rId2"/>
    <sheet name="Teams EE CH" sheetId="3" r:id="rId3"/>
    <sheet name="Winners" sheetId="4" r:id="rId4"/>
    <sheet name="Retired" sheetId="5" r:id="rId5"/>
    <sheet name="Penalt" sheetId="6" r:id="rId6"/>
    <sheet name="Speed" sheetId="7" r:id="rId7"/>
    <sheet name="Classes" sheetId="8" r:id="rId8"/>
    <sheet name="Overall Result" sheetId="9" r:id="rId9"/>
    <sheet name="EJC" sheetId="10" r:id="rId10"/>
    <sheet name="EMV" sheetId="11" r:id="rId11"/>
    <sheet name="EMV Powerstage" sheetId="12" r:id="rId12"/>
    <sheet name="Champ Classes" sheetId="13" r:id="rId13"/>
  </sheets>
  <definedNames>
    <definedName name="_xlnm._FilterDatabase" localSheetId="12" hidden="1">'Champ Classes'!$A$1:$E$85</definedName>
    <definedName name="_xlnm._FilterDatabase" localSheetId="9" hidden="1">'EJC'!$A$7:$H$13</definedName>
    <definedName name="_xlnm._FilterDatabase" localSheetId="10" hidden="1">'EMV'!$A$7:$H$82</definedName>
    <definedName name="_xlnm._FilterDatabase" localSheetId="11" hidden="1">'EMV Powerstage'!$A$7:$H$39</definedName>
    <definedName name="_xlnm._FilterDatabase" localSheetId="8" hidden="1">'Overall Result'!$A$7:$H$71</definedName>
    <definedName name="_xlnm._FilterDatabase" localSheetId="0" hidden="1">'Startlist'!$A$8:$I$92</definedName>
    <definedName name="EXCKLASS" localSheetId="7">'Classes'!$C$8:$F$15</definedName>
    <definedName name="EXCPENAL" localSheetId="5">'Penalt'!$A$13:$J$26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4">'Retired'!$A$12:$H$40</definedName>
    <definedName name="EXCSTART" localSheetId="9">'EJC'!$A$8:$J$13</definedName>
    <definedName name="EXCSTART" localSheetId="10">'EMV'!$A$8:$J$61</definedName>
    <definedName name="EXCSTART" localSheetId="11">'EMV Powerstage'!$A$8:$I$39</definedName>
    <definedName name="EXCSTART" localSheetId="8">'Overall Result'!$A$8:$J$61</definedName>
    <definedName name="EXCSTART" localSheetId="0">'Startlist'!$A$9:$J$92</definedName>
    <definedName name="EXCSTART_1" localSheetId="9">'EJC'!$A$8:$J$13</definedName>
    <definedName name="EXCSTART_1" localSheetId="10">'EMV'!$A$8:$J$61</definedName>
    <definedName name="EXCSTART_1" localSheetId="8">'Overall Result'!$A$8:$J$61</definedName>
    <definedName name="GGG" localSheetId="1">'Results'!$A$8:$M$175</definedName>
    <definedName name="Nimed">'Startlist'!$B:$D</definedName>
    <definedName name="_xlnm.Print_Area" localSheetId="12">'Champ Classes'!$A$1:$E$64</definedName>
    <definedName name="_xlnm.Print_Area" localSheetId="7">'Classes'!$A$1:$G$21</definedName>
    <definedName name="_xlnm.Print_Area" localSheetId="5">'Penalt'!$A$1:$I$26</definedName>
    <definedName name="_xlnm.Print_Area" localSheetId="1">'Results'!$A$2:$L$175</definedName>
    <definedName name="_xlnm.Print_Area" localSheetId="4">'Retired'!$A$1:$G$40</definedName>
    <definedName name="_xlnm.Print_Area" localSheetId="6">'Speed'!$A$1:$I$33</definedName>
    <definedName name="_xlnm.Print_Area" localSheetId="0">'Startlist'!$A$1:$I$72</definedName>
    <definedName name="_xlnm.Print_Area" localSheetId="2">'Teams EE CH'!$A$1:$H$111</definedName>
    <definedName name="_xlnm.Print_Area" localSheetId="3">'Winners'!$A$1:$I$57</definedName>
  </definedNames>
  <calcPr fullCalcOnLoad="1"/>
</workbook>
</file>

<file path=xl/sharedStrings.xml><?xml version="1.0" encoding="utf-8"?>
<sst xmlns="http://schemas.openxmlformats.org/spreadsheetml/2006/main" count="3234" uniqueCount="1657">
  <si>
    <t>Aiko Aigro</t>
  </si>
  <si>
    <t>Lembit Soe</t>
  </si>
  <si>
    <t>Kalle Ahu</t>
  </si>
  <si>
    <t>Siim Liivamägi</t>
  </si>
  <si>
    <t>Edvin Parisalu</t>
  </si>
  <si>
    <t>Ott Mesikäpp</t>
  </si>
  <si>
    <t>Raiko Lille</t>
  </si>
  <si>
    <t>TEAM TEHASE AUTO</t>
  </si>
  <si>
    <t>Kermo Kärtmann</t>
  </si>
  <si>
    <t>Edijs Bergmanis</t>
  </si>
  <si>
    <t>Edgars Grins</t>
  </si>
  <si>
    <t>RALLYWORKSHOP</t>
  </si>
  <si>
    <t>Ford Fiesta R2</t>
  </si>
  <si>
    <t>ROLAND POOM</t>
  </si>
  <si>
    <t>MRF MOTORSPORT</t>
  </si>
  <si>
    <t>Siim Aas</t>
  </si>
  <si>
    <t>Vallo Vahesaar</t>
  </si>
  <si>
    <t>SAR-TECH MOTORSPORT</t>
  </si>
  <si>
    <t>David Sultanjants</t>
  </si>
  <si>
    <t>Siim Oja</t>
  </si>
  <si>
    <t>MILREM MOTORSPORT</t>
  </si>
  <si>
    <t>Nissan Sunny GTI</t>
  </si>
  <si>
    <t>Markus Morel</t>
  </si>
  <si>
    <t>Tanel Paut</t>
  </si>
  <si>
    <t>Mitsubishi Lancer</t>
  </si>
  <si>
    <t>Kristen Volkov</t>
  </si>
  <si>
    <t>Erki Eksin</t>
  </si>
  <si>
    <t>BMW 316</t>
  </si>
  <si>
    <t>Patrick Juhe</t>
  </si>
  <si>
    <t>Janek Vallask</t>
  </si>
  <si>
    <t>JUURU TEHNIKAKLUBI</t>
  </si>
  <si>
    <t>GAZ 53</t>
  </si>
  <si>
    <t>Allan Birjukov</t>
  </si>
  <si>
    <t xml:space="preserve">  Rakvere</t>
  </si>
  <si>
    <t>Sven Andevei</t>
  </si>
  <si>
    <t>Keiro Orgus</t>
  </si>
  <si>
    <t>Kristo Laadre</t>
  </si>
  <si>
    <t>Andres Lichtfeldt</t>
  </si>
  <si>
    <t>Rainis Raidma</t>
  </si>
  <si>
    <t>GAZ 52</t>
  </si>
  <si>
    <t>Taavi Pindis</t>
  </si>
  <si>
    <t>Martin Leemets</t>
  </si>
  <si>
    <t>Rivo Hell</t>
  </si>
  <si>
    <t>Janno Nuiamäe</t>
  </si>
  <si>
    <t>Ats Nōlvak</t>
  </si>
  <si>
    <t>Kauri Pannas</t>
  </si>
  <si>
    <t>Edgars Balodis</t>
  </si>
  <si>
    <t>Kristo Tamm</t>
  </si>
  <si>
    <t>NR</t>
  </si>
  <si>
    <t>Roland Murakas</t>
  </si>
  <si>
    <t>Kalle Adler</t>
  </si>
  <si>
    <t>A1M MOTORSPORT</t>
  </si>
  <si>
    <t>Gregor Jeets</t>
  </si>
  <si>
    <t>THULE MOTORSPORT</t>
  </si>
  <si>
    <t>Margus Murakas</t>
  </si>
  <si>
    <t>Rainis Nagel</t>
  </si>
  <si>
    <t>Audi S1</t>
  </si>
  <si>
    <t>Robert Virves</t>
  </si>
  <si>
    <t>PIHTLA RT</t>
  </si>
  <si>
    <t>Rene Uukareda</t>
  </si>
  <si>
    <t>Jan Nōlvak</t>
  </si>
  <si>
    <t>BTR RACING</t>
  </si>
  <si>
    <t>SK VILLU</t>
  </si>
  <si>
    <t>Aleksandrs Jakovlevs</t>
  </si>
  <si>
    <t>Valerijs Maslovs</t>
  </si>
  <si>
    <t>ALEKSANDRS JAKOVLEVS</t>
  </si>
  <si>
    <t>Tarmo Silt</t>
  </si>
  <si>
    <t>Raido Loel</t>
  </si>
  <si>
    <t>Mairo Ojaviir</t>
  </si>
  <si>
    <t>Teams EE Championships</t>
  </si>
  <si>
    <t>Georg Gross</t>
  </si>
  <si>
    <t>Ford Fiesta WRC</t>
  </si>
  <si>
    <t>Ford Fiesta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</si>
  <si>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</si>
  <si>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</si>
  <si>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</si>
  <si>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</si>
  <si>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</si>
  <si>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</si>
  <si>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</si>
  <si>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</si>
  <si>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</si>
  <si>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</si>
  <si>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</si>
  <si>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</si>
  <si>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</si>
  <si>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</si>
  <si>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</si>
  <si>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</si>
  <si>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</si>
  <si>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</si>
  <si>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</si>
  <si>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</si>
  <si>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</si>
  <si>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</si>
  <si>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</si>
  <si>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</si>
  <si>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</si>
  <si>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</si>
  <si>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</si>
  <si>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</si>
  <si>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</si>
  <si>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</si>
  <si>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</si>
  <si>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</si>
  <si>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</si>
  <si>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</si>
  <si>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</si>
  <si>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</si>
  <si>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</si>
  <si>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</si>
  <si>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</si>
  <si>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</si>
  <si>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</si>
  <si>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</si>
  <si>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</si>
  <si>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</si>
  <si>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</si>
  <si>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</si>
  <si>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MV1</t>
  </si>
  <si>
    <t>MV8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</si>
  <si>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</si>
  <si>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</si>
  <si>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</si>
  <si>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</si>
  <si>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</si>
  <si>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</si>
  <si>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Mitsubishi Lancer Evo 10</t>
  </si>
  <si>
    <t>CUEKS RACING</t>
  </si>
  <si>
    <t>BMW M3</t>
  </si>
  <si>
    <t>Marko Ringenberg</t>
  </si>
  <si>
    <t>Allar Heina</t>
  </si>
  <si>
    <t>MS RACING</t>
  </si>
  <si>
    <t>Honda Civic Type-R</t>
  </si>
  <si>
    <t>Kaspar Kasari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</si>
  <si>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</si>
  <si>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</si>
  <si>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</si>
  <si>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</si>
  <si>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</si>
  <si>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</si>
  <si>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</si>
  <si>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</si>
  <si>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</si>
  <si>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</si>
  <si>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</si>
  <si>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</si>
  <si>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</si>
  <si>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</si>
  <si>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</si>
  <si>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Roland Poom</t>
  </si>
  <si>
    <t>Ken Järveoja</t>
  </si>
  <si>
    <t>Ford Fiesta R2T</t>
  </si>
  <si>
    <t xml:space="preserve">00 </t>
  </si>
  <si>
    <t xml:space="preserve">0 </t>
  </si>
  <si>
    <t>sort K I J</t>
  </si>
  <si>
    <t>MV2</t>
  </si>
  <si>
    <t>Sander Pruul</t>
  </si>
  <si>
    <t>Priit Koik</t>
  </si>
  <si>
    <t>SS1</t>
  </si>
  <si>
    <t>Ford Fiesta R5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</si>
  <si>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</si>
  <si>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</si>
  <si>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</si>
  <si>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</si>
  <si>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</si>
  <si>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</si>
  <si>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</si>
  <si>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</si>
  <si>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In rally</t>
  </si>
  <si>
    <t>Name</t>
  </si>
  <si>
    <t>EE Champ 1</t>
  </si>
  <si>
    <t>EE Champ 2</t>
  </si>
  <si>
    <t>Raul Jeets</t>
  </si>
  <si>
    <t>Andrus Toom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</si>
  <si>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</si>
  <si>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</si>
  <si>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</si>
  <si>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</si>
  <si>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</si>
  <si>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</si>
  <si>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</si>
  <si>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</si>
  <si>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</si>
  <si>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</si>
  <si>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</si>
  <si>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</si>
  <si>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</si>
  <si>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</si>
  <si>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</si>
  <si>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</si>
  <si>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</si>
  <si>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</si>
  <si>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</si>
  <si>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</si>
  <si>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</si>
  <si>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</si>
  <si>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</si>
  <si>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</si>
  <si>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</si>
  <si>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</si>
  <si>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</si>
  <si>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</si>
  <si>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</si>
  <si>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</si>
  <si>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</si>
  <si>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</si>
  <si>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</si>
  <si>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</si>
  <si>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</si>
  <si>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</si>
  <si>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</si>
  <si>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</si>
  <si>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</si>
  <si>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</si>
  <si>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</si>
  <si>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</si>
  <si>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</si>
  <si>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</si>
  <si>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</si>
  <si>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</si>
  <si>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</si>
  <si>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</si>
  <si>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</si>
  <si>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</si>
  <si>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</si>
  <si>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</si>
  <si>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</si>
  <si>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</si>
  <si>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</si>
  <si>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</si>
  <si>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</si>
  <si>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</si>
  <si>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</si>
  <si>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</si>
  <si>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</si>
  <si>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</si>
  <si>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</si>
  <si>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</si>
  <si>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>Illimar Hirsnik</t>
  </si>
  <si>
    <t>Jakko Viilo</t>
  </si>
  <si>
    <t>10:00</t>
  </si>
  <si>
    <t>10:02</t>
  </si>
  <si>
    <t>10:04</t>
  </si>
  <si>
    <t>10:06</t>
  </si>
  <si>
    <t>10:08</t>
  </si>
  <si>
    <t>10:12</t>
  </si>
  <si>
    <t>10:14</t>
  </si>
  <si>
    <t>10:16</t>
  </si>
  <si>
    <t>10:18</t>
  </si>
  <si>
    <t>10:19</t>
  </si>
  <si>
    <t>10:20</t>
  </si>
  <si>
    <t>Hyundai NG I20 R5</t>
  </si>
  <si>
    <t>Egon Kaur</t>
  </si>
  <si>
    <t>Silver Simm</t>
  </si>
  <si>
    <t>Ranno Bundsen</t>
  </si>
  <si>
    <t>Robert Loshtshenikov</t>
  </si>
  <si>
    <t>Mitsubishi Lancer Evo 7</t>
  </si>
  <si>
    <t>Ott Tänak</t>
  </si>
  <si>
    <t>Martin Järveoja</t>
  </si>
  <si>
    <t>HYUNDAI MOTORSPORT N</t>
  </si>
  <si>
    <t>Hyundai I20 Coupe WRC</t>
  </si>
  <si>
    <t>SIIM AAS</t>
  </si>
  <si>
    <t>Saku Vierimaa</t>
  </si>
  <si>
    <t>Mika Rajasalo</t>
  </si>
  <si>
    <t>FIN</t>
  </si>
  <si>
    <t>SAKU VIERIMAA</t>
  </si>
  <si>
    <t>10:10</t>
  </si>
  <si>
    <t>Arnis Alksnis</t>
  </si>
  <si>
    <t>Kaspars Zugickis</t>
  </si>
  <si>
    <t>Peugeot 208</t>
  </si>
  <si>
    <t>Vladas Jurkevicius</t>
  </si>
  <si>
    <t>Aisvydas Paliukenas</t>
  </si>
  <si>
    <t>LTU</t>
  </si>
  <si>
    <t>Peugeot 208 R2</t>
  </si>
  <si>
    <t>Justas Simaska</t>
  </si>
  <si>
    <t>Titas Simaska</t>
  </si>
  <si>
    <t>VIADA-MULTI FX</t>
  </si>
  <si>
    <t>Ford Fiesta R2T19</t>
  </si>
  <si>
    <t>Georg Linnamäe</t>
  </si>
  <si>
    <t>Tanel Kasesalu</t>
  </si>
  <si>
    <t>Reinis Nitiss</t>
  </si>
  <si>
    <t>Andris Malnieks</t>
  </si>
  <si>
    <t>RN KOMPONENTS</t>
  </si>
  <si>
    <t>Lauri Joona</t>
  </si>
  <si>
    <t>Ari Koponen</t>
  </si>
  <si>
    <t>LAURI JOONA</t>
  </si>
  <si>
    <t>10:21</t>
  </si>
  <si>
    <t>10:22</t>
  </si>
  <si>
    <t>10:23</t>
  </si>
  <si>
    <t>BMW 1M</t>
  </si>
  <si>
    <t>10:24</t>
  </si>
  <si>
    <t>10:25</t>
  </si>
  <si>
    <t>Toomas Vask</t>
  </si>
  <si>
    <t>Taaniel Tigas</t>
  </si>
  <si>
    <t>10:26</t>
  </si>
  <si>
    <t>Seppo Korpa</t>
  </si>
  <si>
    <t>Tapio Suominen</t>
  </si>
  <si>
    <t>Mitsubishi Lancer Evo</t>
  </si>
  <si>
    <t>10:27</t>
  </si>
  <si>
    <t>10:28</t>
  </si>
  <si>
    <t>Mirko Usin</t>
  </si>
  <si>
    <t>Janek Tamm</t>
  </si>
  <si>
    <t>10:29</t>
  </si>
  <si>
    <t>Mart Tikkerbär</t>
  </si>
  <si>
    <t>Genri Pähnapuu</t>
  </si>
  <si>
    <t>10:30</t>
  </si>
  <si>
    <t>10:31</t>
  </si>
  <si>
    <t>CITROEN DS3</t>
  </si>
  <si>
    <t>10:32</t>
  </si>
  <si>
    <t>Kristen Kelement</t>
  </si>
  <si>
    <t>Timo Kasesalu</t>
  </si>
  <si>
    <t>RS RACING TEAM</t>
  </si>
  <si>
    <t>Citroen C2 R2 MAX</t>
  </si>
  <si>
    <t>10:33</t>
  </si>
  <si>
    <t>10:34</t>
  </si>
  <si>
    <t>10:35</t>
  </si>
  <si>
    <t>10:36</t>
  </si>
  <si>
    <t>Tomi Rönnemaa</t>
  </si>
  <si>
    <t>Tero Rönnemaa</t>
  </si>
  <si>
    <t>TOMI RÖNNEMAA</t>
  </si>
  <si>
    <t>Toyota Corolla 1600 GT</t>
  </si>
  <si>
    <t>10:37</t>
  </si>
  <si>
    <t>Teemu Kiiski</t>
  </si>
  <si>
    <t>Patric Öhman</t>
  </si>
  <si>
    <t>TEEMU KIISKI</t>
  </si>
  <si>
    <t>10:38</t>
  </si>
  <si>
    <t>10:39</t>
  </si>
  <si>
    <t>Kaupo Vana</t>
  </si>
  <si>
    <t>10:40</t>
  </si>
  <si>
    <t>10:41</t>
  </si>
  <si>
    <t>10:42</t>
  </si>
  <si>
    <t>Chrislin Sepp</t>
  </si>
  <si>
    <t>Kristo Holtsmann</t>
  </si>
  <si>
    <t>10:43</t>
  </si>
  <si>
    <t>Peep Trave</t>
  </si>
  <si>
    <t>Indrek Jōeäär</t>
  </si>
  <si>
    <t>10:44</t>
  </si>
  <si>
    <t>Erkko East</t>
  </si>
  <si>
    <t>Margus Brant</t>
  </si>
  <si>
    <t>10:45</t>
  </si>
  <si>
    <t>Kristjan Ojaste</t>
  </si>
  <si>
    <t>Tōnu Tikerpalu</t>
  </si>
  <si>
    <t>BMW 328</t>
  </si>
  <si>
    <t>10:46</t>
  </si>
  <si>
    <t>G.M.RACING</t>
  </si>
  <si>
    <t>BMW 316I</t>
  </si>
  <si>
    <t>10:47</t>
  </si>
  <si>
    <t>Sander Ilves</t>
  </si>
  <si>
    <t>Lauri Veso</t>
  </si>
  <si>
    <t>VAZ 21051</t>
  </si>
  <si>
    <t>10:48</t>
  </si>
  <si>
    <t>Pranko Kōrgesaar</t>
  </si>
  <si>
    <t>Priit Kōrgesaar</t>
  </si>
  <si>
    <t>BMW 318TI Compact</t>
  </si>
  <si>
    <t>10:49</t>
  </si>
  <si>
    <t>Tero Pellinen</t>
  </si>
  <si>
    <t>Jarmo Mursula</t>
  </si>
  <si>
    <t>TRUTEC OY</t>
  </si>
  <si>
    <t>10:50</t>
  </si>
  <si>
    <t>Renee Laan</t>
  </si>
  <si>
    <t>Marko Meesak</t>
  </si>
  <si>
    <t>10:51</t>
  </si>
  <si>
    <t>Bogdan Shemet</t>
  </si>
  <si>
    <t>BMW E30</t>
  </si>
  <si>
    <t>10:52</t>
  </si>
  <si>
    <t>10:53</t>
  </si>
  <si>
    <t>Tarmo Kikkatalo</t>
  </si>
  <si>
    <t>Urmas Reigo</t>
  </si>
  <si>
    <t>VILSPORT</t>
  </si>
  <si>
    <t>Opel Astra</t>
  </si>
  <si>
    <t>10:54</t>
  </si>
  <si>
    <t>Raigo Uusjärv</t>
  </si>
  <si>
    <t>Kristo Parve</t>
  </si>
  <si>
    <t>10:55</t>
  </si>
  <si>
    <t>Janek Ojala</t>
  </si>
  <si>
    <t>Kaido Kabral</t>
  </si>
  <si>
    <t>10:56</t>
  </si>
  <si>
    <t>Janar Lehtniit</t>
  </si>
  <si>
    <t>10:57</t>
  </si>
  <si>
    <t>Erko Sibul</t>
  </si>
  <si>
    <t>Kevin Keerov</t>
  </si>
  <si>
    <t>LADA VFTS</t>
  </si>
  <si>
    <t>10:58</t>
  </si>
  <si>
    <t>Imre Randmäe</t>
  </si>
  <si>
    <t>Ken Hahn</t>
  </si>
  <si>
    <t>VW Golf 2</t>
  </si>
  <si>
    <t>10:59</t>
  </si>
  <si>
    <t>Vytautas Kaziukonis</t>
  </si>
  <si>
    <t>Algirdas Pranckunas</t>
  </si>
  <si>
    <t>BMW 323TI</t>
  </si>
  <si>
    <t>11:00</t>
  </si>
  <si>
    <t>Marek Tammoja</t>
  </si>
  <si>
    <t>Markus Tammoja</t>
  </si>
  <si>
    <t>11:01</t>
  </si>
  <si>
    <t>Erkki Jürgenson</t>
  </si>
  <si>
    <t>Jaanus Piller</t>
  </si>
  <si>
    <t>BMW 318IS</t>
  </si>
  <si>
    <t>11:02</t>
  </si>
  <si>
    <t>Siim Nōmme</t>
  </si>
  <si>
    <t>Indrek Hioväin</t>
  </si>
  <si>
    <t>11:03</t>
  </si>
  <si>
    <t xml:space="preserve"> 65.</t>
  </si>
  <si>
    <t>Kati Nōuakas</t>
  </si>
  <si>
    <t>Argo Kästik</t>
  </si>
  <si>
    <t>11:04</t>
  </si>
  <si>
    <t xml:space="preserve"> 66.</t>
  </si>
  <si>
    <t>Martin Absalon</t>
  </si>
  <si>
    <t>Timo Taniel</t>
  </si>
  <si>
    <t>11:05</t>
  </si>
  <si>
    <t xml:space="preserve"> 67.</t>
  </si>
  <si>
    <t>Ott Kuurberg</t>
  </si>
  <si>
    <t>Saimon Köst</t>
  </si>
  <si>
    <t>BMW 325</t>
  </si>
  <si>
    <t>11:06</t>
  </si>
  <si>
    <t xml:space="preserve"> 68.</t>
  </si>
  <si>
    <t>Stern Ilves</t>
  </si>
  <si>
    <t>Jonar Ilves</t>
  </si>
  <si>
    <t>IZ 412</t>
  </si>
  <si>
    <t>11:07</t>
  </si>
  <si>
    <t xml:space="preserve"> 69.</t>
  </si>
  <si>
    <t>Joonas Palmisto</t>
  </si>
  <si>
    <t>Marko Randma</t>
  </si>
  <si>
    <t>11:08</t>
  </si>
  <si>
    <t xml:space="preserve"> 70.</t>
  </si>
  <si>
    <t>11:09</t>
  </si>
  <si>
    <t xml:space="preserve"> 71.</t>
  </si>
  <si>
    <t>MÄRJAMAA RALLY TEAM</t>
  </si>
  <si>
    <t>11:10</t>
  </si>
  <si>
    <t xml:space="preserve"> 72.</t>
  </si>
  <si>
    <t>Raik-Karl Aarma</t>
  </si>
  <si>
    <t>Alo Vahtmäe</t>
  </si>
  <si>
    <t>11:11</t>
  </si>
  <si>
    <t xml:space="preserve"> 73.</t>
  </si>
  <si>
    <t>11:12</t>
  </si>
  <si>
    <t xml:space="preserve"> 74.</t>
  </si>
  <si>
    <t>11:13</t>
  </si>
  <si>
    <t xml:space="preserve"> 75.</t>
  </si>
  <si>
    <t>Tarmo Bortnik</t>
  </si>
  <si>
    <t>11:14</t>
  </si>
  <si>
    <t xml:space="preserve"> 76.</t>
  </si>
  <si>
    <t>11:15</t>
  </si>
  <si>
    <t xml:space="preserve"> 77.</t>
  </si>
  <si>
    <t>11:16</t>
  </si>
  <si>
    <t xml:space="preserve"> 78.</t>
  </si>
  <si>
    <t>Gabriel Kerk</t>
  </si>
  <si>
    <t xml:space="preserve"> 79.</t>
  </si>
  <si>
    <t>Alo Pōder</t>
  </si>
  <si>
    <t>Tarmo Heidemann</t>
  </si>
  <si>
    <t xml:space="preserve"> 80.</t>
  </si>
  <si>
    <t>Martin Kio</t>
  </si>
  <si>
    <t>Jüri Lohk</t>
  </si>
  <si>
    <t xml:space="preserve"> 81.</t>
  </si>
  <si>
    <t>Aivar Kender</t>
  </si>
  <si>
    <t>11:20</t>
  </si>
  <si>
    <t xml:space="preserve"> 82.</t>
  </si>
  <si>
    <t>Rünno Niitsalu</t>
  </si>
  <si>
    <t>Aaro Tiiroja</t>
  </si>
  <si>
    <t>11:21</t>
  </si>
  <si>
    <t xml:space="preserve"> 83.</t>
  </si>
  <si>
    <t>11:22</t>
  </si>
  <si>
    <t xml:space="preserve"> 84.</t>
  </si>
  <si>
    <t>Peeter Tammoja</t>
  </si>
  <si>
    <t>Janno Tapo</t>
  </si>
  <si>
    <t>11:23</t>
  </si>
  <si>
    <t>Neimo Nurmet</t>
  </si>
  <si>
    <t>Indrek Sepp</t>
  </si>
  <si>
    <t>11:24</t>
  </si>
  <si>
    <t>Grossi Toidukaubad Viru Ralli 2020</t>
  </si>
  <si>
    <t>04.07.2020</t>
  </si>
  <si>
    <t xml:space="preserve">VIP </t>
  </si>
  <si>
    <t xml:space="preserve">S3 </t>
  </si>
  <si>
    <t xml:space="preserve">S2 </t>
  </si>
  <si>
    <t xml:space="preserve">S1 </t>
  </si>
  <si>
    <t xml:space="preserve"> 09:40</t>
  </si>
  <si>
    <t xml:space="preserve"> 09:43</t>
  </si>
  <si>
    <t xml:space="preserve"> 09:48</t>
  </si>
  <si>
    <t xml:space="preserve"> 09:51</t>
  </si>
  <si>
    <t xml:space="preserve"> 09:54</t>
  </si>
  <si>
    <t xml:space="preserve"> 09:56</t>
  </si>
  <si>
    <t>Raigo Mōlder</t>
  </si>
  <si>
    <t>MURAKAS RACING TEAM</t>
  </si>
  <si>
    <t>Seppo Kopra</t>
  </si>
  <si>
    <t>KUPATAMA MOTORSPORT</t>
  </si>
  <si>
    <t>GAZ 51A</t>
  </si>
  <si>
    <t>Rain Kaljura</t>
  </si>
  <si>
    <t>VÄNDRA TSK</t>
  </si>
  <si>
    <t>ATLANTIS RACING</t>
  </si>
  <si>
    <t>Lasma Tole</t>
  </si>
  <si>
    <t>Toyota Starlet 4Age</t>
  </si>
  <si>
    <t>VYTAUTAS KAZIUKONIS</t>
  </si>
  <si>
    <t>11:25</t>
  </si>
  <si>
    <t>11:26</t>
  </si>
  <si>
    <t>11:27</t>
  </si>
  <si>
    <t>11:28</t>
  </si>
  <si>
    <t>11:29</t>
  </si>
  <si>
    <t>11:30</t>
  </si>
  <si>
    <t>11:31</t>
  </si>
  <si>
    <t>11:32</t>
  </si>
  <si>
    <t>11:33</t>
  </si>
  <si>
    <t>11:34</t>
  </si>
  <si>
    <t>Power Stage - Special Stage 6</t>
  </si>
  <si>
    <t>Skoda Fabia R5 EVO</t>
  </si>
  <si>
    <t>11:19</t>
  </si>
  <si>
    <t>EE Champ</t>
  </si>
  <si>
    <t>Estonian Junior Challenge results</t>
  </si>
  <si>
    <t>Estonian Rally Championship results</t>
  </si>
  <si>
    <t xml:space="preserve">  1/1</t>
  </si>
  <si>
    <t>Tänak/Järveoja</t>
  </si>
  <si>
    <t xml:space="preserve"> 6.46,0</t>
  </si>
  <si>
    <t xml:space="preserve"> 7.50,4</t>
  </si>
  <si>
    <t xml:space="preserve">   1/1</t>
  </si>
  <si>
    <t>+ 0.00,0</t>
  </si>
  <si>
    <t xml:space="preserve">  2/2</t>
  </si>
  <si>
    <t>Gross/Mōlder</t>
  </si>
  <si>
    <t xml:space="preserve"> 6.56,8</t>
  </si>
  <si>
    <t xml:space="preserve"> 8.08,3</t>
  </si>
  <si>
    <t xml:space="preserve">   2/2</t>
  </si>
  <si>
    <t xml:space="preserve">  3/3</t>
  </si>
  <si>
    <t>Kaur/Simm</t>
  </si>
  <si>
    <t xml:space="preserve"> 7.05,1</t>
  </si>
  <si>
    <t xml:space="preserve"> 8.19,3</t>
  </si>
  <si>
    <t xml:space="preserve">   3/3</t>
  </si>
  <si>
    <t>Murakas/Adler</t>
  </si>
  <si>
    <t xml:space="preserve"> 7.16,7</t>
  </si>
  <si>
    <t xml:space="preserve"> 8.30,4</t>
  </si>
  <si>
    <t xml:space="preserve">   5/4</t>
  </si>
  <si>
    <t>Jeets/Toom</t>
  </si>
  <si>
    <t xml:space="preserve"> 7.16,5</t>
  </si>
  <si>
    <t xml:space="preserve"> 8.31,0</t>
  </si>
  <si>
    <t xml:space="preserve">   4/1</t>
  </si>
  <si>
    <t xml:space="preserve">   6/2</t>
  </si>
  <si>
    <t>Poom/Järveoja</t>
  </si>
  <si>
    <t xml:space="preserve"> 7.21,9</t>
  </si>
  <si>
    <t xml:space="preserve"> 8.29,3</t>
  </si>
  <si>
    <t xml:space="preserve">   7/3</t>
  </si>
  <si>
    <t xml:space="preserve">  7/3</t>
  </si>
  <si>
    <t>Koik/Tamm</t>
  </si>
  <si>
    <t xml:space="preserve"> 7.21,8</t>
  </si>
  <si>
    <t xml:space="preserve"> 8.34,1</t>
  </si>
  <si>
    <t xml:space="preserve">  8/5</t>
  </si>
  <si>
    <t>Kopra/Suominen</t>
  </si>
  <si>
    <t xml:space="preserve"> 7.30,2</t>
  </si>
  <si>
    <t xml:space="preserve"> 8.52,0</t>
  </si>
  <si>
    <t xml:space="preserve">   9/5</t>
  </si>
  <si>
    <t xml:space="preserve">  9/1</t>
  </si>
  <si>
    <t>Bundsen/Loshtshenikov</t>
  </si>
  <si>
    <t xml:space="preserve"> 7.43,4</t>
  </si>
  <si>
    <t xml:space="preserve"> 8.45,8</t>
  </si>
  <si>
    <t xml:space="preserve">  10/1</t>
  </si>
  <si>
    <t xml:space="preserve">   8/1</t>
  </si>
  <si>
    <t>Aas/Vahesaar</t>
  </si>
  <si>
    <t xml:space="preserve"> 7.26,9</t>
  </si>
  <si>
    <t xml:space="preserve"> 9.09,2</t>
  </si>
  <si>
    <t xml:space="preserve">   8/4</t>
  </si>
  <si>
    <t>Bergmanis/Grins</t>
  </si>
  <si>
    <t>Vierimaa/Rajasalo</t>
  </si>
  <si>
    <t>Murakas/Nagel</t>
  </si>
  <si>
    <t>Alksnis/Zugickis</t>
  </si>
  <si>
    <t>Jurkevicius/Paliukenas</t>
  </si>
  <si>
    <t>Simaska/Simaska</t>
  </si>
  <si>
    <t>Kasari/Viilo</t>
  </si>
  <si>
    <t>Linnamäe/Kasesalu</t>
  </si>
  <si>
    <t>Jeets/Pannas</t>
  </si>
  <si>
    <t>Nitiss/Malnieks</t>
  </si>
  <si>
    <t>Joona/Koponen</t>
  </si>
  <si>
    <t>Virves/Pruul</t>
  </si>
  <si>
    <t>Aigro/Kärtmann</t>
  </si>
  <si>
    <t>Balodis/Tole</t>
  </si>
  <si>
    <t>Ringenberg/Heina</t>
  </si>
  <si>
    <t>Aru/Kullamäe</t>
  </si>
  <si>
    <t>Uukareda/Nōlvak</t>
  </si>
  <si>
    <t>Vask/Tigas</t>
  </si>
  <si>
    <t>Liivamägi/Parisalu</t>
  </si>
  <si>
    <t>Usin/Tamm</t>
  </si>
  <si>
    <t>Tikkerbär/Pähnapuu</t>
  </si>
  <si>
    <t>Franke/Liimann</t>
  </si>
  <si>
    <t>Sultanjants/Oja</t>
  </si>
  <si>
    <t>Kelement/Kasesalu</t>
  </si>
  <si>
    <t>Mesikäpp/Lille</t>
  </si>
  <si>
    <t>Soe/Ahu</t>
  </si>
  <si>
    <t>Laadre/Lichtfeldt</t>
  </si>
  <si>
    <t>Rönnemaa/Rönnemaa</t>
  </si>
  <si>
    <t>Kiiski/Öhman</t>
  </si>
  <si>
    <t>Nurmet/Sepp</t>
  </si>
  <si>
    <t>Vallask/Vana</t>
  </si>
  <si>
    <t>Juhe/Raidma</t>
  </si>
  <si>
    <t>Morel/Paut</t>
  </si>
  <si>
    <t>Sepp/Holtsmann</t>
  </si>
  <si>
    <t>Trave/Jōeäär</t>
  </si>
  <si>
    <t>East/Brant</t>
  </si>
  <si>
    <t>Ojaste/Tikerpalu</t>
  </si>
  <si>
    <t>Volkov/Eksin</t>
  </si>
  <si>
    <t>Ilves/Veso</t>
  </si>
  <si>
    <t>Kōrgesaar/Kōrgesaar</t>
  </si>
  <si>
    <t>Pellinen/Mursula</t>
  </si>
  <si>
    <t>Laan/Meesak</t>
  </si>
  <si>
    <t>Shemet/Andevei</t>
  </si>
  <si>
    <t>Jakovlevs/Maslovs</t>
  </si>
  <si>
    <t>Kikkatalo/Reigo</t>
  </si>
  <si>
    <t>Uusjärv/Parve</t>
  </si>
  <si>
    <t>Ojala/Kabral</t>
  </si>
  <si>
    <t>Orgus/Lehtniit</t>
  </si>
  <si>
    <t>Sibul/Keerov</t>
  </si>
  <si>
    <t>Randmäe/Hahn</t>
  </si>
  <si>
    <t>Kaziukonis/Pranckunas</t>
  </si>
  <si>
    <t>Tammoja/Tammoja</t>
  </si>
  <si>
    <t>Jürgenson/Piller</t>
  </si>
  <si>
    <t>Nōmme/Hioväin</t>
  </si>
  <si>
    <t>Nōuakas/Kästik</t>
  </si>
  <si>
    <t>Absalon/Taniel</t>
  </si>
  <si>
    <t>Kuurberg/Köst</t>
  </si>
  <si>
    <t>Ilves/Ilves</t>
  </si>
  <si>
    <t>Palmisto/Randma</t>
  </si>
  <si>
    <t>Niinemets/Allika</t>
  </si>
  <si>
    <t>Silt/Loel</t>
  </si>
  <si>
    <t>Aarma/Vahtmäe</t>
  </si>
  <si>
    <t>Tuberik/Vetesina</t>
  </si>
  <si>
    <t>Liukanen/Liukanen</t>
  </si>
  <si>
    <t>Bortnik/Kaljura</t>
  </si>
  <si>
    <t>Nōlvak/Ojaviir</t>
  </si>
  <si>
    <t>Leemets/Hell</t>
  </si>
  <si>
    <t>Nuiamäe/Kerk</t>
  </si>
  <si>
    <t>Pōder/Heidemann</t>
  </si>
  <si>
    <t>Kio/Lohk</t>
  </si>
  <si>
    <t>Pindis/Kender</t>
  </si>
  <si>
    <t>Niitsalu/Tiiroja</t>
  </si>
  <si>
    <t>Hirsnik/Birjukov</t>
  </si>
  <si>
    <t>Tammoja/Tapo</t>
  </si>
  <si>
    <t xml:space="preserve">  11/4</t>
  </si>
  <si>
    <t xml:space="preserve"> 7.44,1</t>
  </si>
  <si>
    <t xml:space="preserve"> 9.05,9</t>
  </si>
  <si>
    <t xml:space="preserve">  11/2</t>
  </si>
  <si>
    <t xml:space="preserve">  10/2</t>
  </si>
  <si>
    <t xml:space="preserve"> 7.52,3</t>
  </si>
  <si>
    <t xml:space="preserve"> 9.16,9</t>
  </si>
  <si>
    <t xml:space="preserve">  12/1</t>
  </si>
  <si>
    <t xml:space="preserve">  13/2</t>
  </si>
  <si>
    <t xml:space="preserve"> 8.11,0</t>
  </si>
  <si>
    <t xml:space="preserve"> 9.09,7</t>
  </si>
  <si>
    <t xml:space="preserve">  14/3</t>
  </si>
  <si>
    <t xml:space="preserve"> 8.06,6</t>
  </si>
  <si>
    <t xml:space="preserve"> 9.32,5</t>
  </si>
  <si>
    <t xml:space="preserve">  10/5</t>
  </si>
  <si>
    <t xml:space="preserve"> 7.29,9</t>
  </si>
  <si>
    <t xml:space="preserve"> 8.55,9</t>
  </si>
  <si>
    <t xml:space="preserve">   9/1</t>
  </si>
  <si>
    <t xml:space="preserve"> 10/1</t>
  </si>
  <si>
    <t xml:space="preserve">  15/4</t>
  </si>
  <si>
    <t xml:space="preserve"> 12/2</t>
  </si>
  <si>
    <t xml:space="preserve">  12/2</t>
  </si>
  <si>
    <t xml:space="preserve"> 7.45,2</t>
  </si>
  <si>
    <t xml:space="preserve"> 9.06,2</t>
  </si>
  <si>
    <t xml:space="preserve">  14/2</t>
  </si>
  <si>
    <t xml:space="preserve">  13/1</t>
  </si>
  <si>
    <t xml:space="preserve"> 14/2</t>
  </si>
  <si>
    <t xml:space="preserve"> 7.46,0</t>
  </si>
  <si>
    <t xml:space="preserve"> 9.09,4</t>
  </si>
  <si>
    <t xml:space="preserve">  15/3</t>
  </si>
  <si>
    <t xml:space="preserve">  16/3</t>
  </si>
  <si>
    <t xml:space="preserve"> 15/3</t>
  </si>
  <si>
    <t xml:space="preserve"> 7.46,8</t>
  </si>
  <si>
    <t xml:space="preserve"> 9.16,6</t>
  </si>
  <si>
    <t xml:space="preserve">  20/3</t>
  </si>
  <si>
    <t xml:space="preserve"> 8.04,3</t>
  </si>
  <si>
    <t xml:space="preserve"> 9.04,0</t>
  </si>
  <si>
    <t xml:space="preserve">  17/4</t>
  </si>
  <si>
    <t xml:space="preserve">  21/6</t>
  </si>
  <si>
    <t xml:space="preserve"> 7.59,1</t>
  </si>
  <si>
    <t xml:space="preserve"> 9.10,6</t>
  </si>
  <si>
    <t xml:space="preserve">  19/5</t>
  </si>
  <si>
    <t xml:space="preserve"> 19/3</t>
  </si>
  <si>
    <t xml:space="preserve"> 8.00,1</t>
  </si>
  <si>
    <t xml:space="preserve"> 9.10,1</t>
  </si>
  <si>
    <t xml:space="preserve">  18/3</t>
  </si>
  <si>
    <t xml:space="preserve"> 20/5</t>
  </si>
  <si>
    <t xml:space="preserve">  22/6</t>
  </si>
  <si>
    <t xml:space="preserve">  23/7</t>
  </si>
  <si>
    <t xml:space="preserve"> 22/4</t>
  </si>
  <si>
    <t xml:space="preserve"> 8.16,9</t>
  </si>
  <si>
    <t xml:space="preserve"> 9.28,1</t>
  </si>
  <si>
    <t xml:space="preserve">  25/4</t>
  </si>
  <si>
    <t xml:space="preserve">  22/4</t>
  </si>
  <si>
    <t xml:space="preserve"> 8.08,5</t>
  </si>
  <si>
    <t xml:space="preserve"> 9.41,0</t>
  </si>
  <si>
    <t xml:space="preserve"> 7.55,1</t>
  </si>
  <si>
    <t>10.10,7</t>
  </si>
  <si>
    <t xml:space="preserve">  18/4</t>
  </si>
  <si>
    <t xml:space="preserve"> 7.41,7</t>
  </si>
  <si>
    <t xml:space="preserve"> 9.07,0</t>
  </si>
  <si>
    <t xml:space="preserve"> 1.50</t>
  </si>
  <si>
    <t xml:space="preserve">  11/1</t>
  </si>
  <si>
    <t>ENGINE</t>
  </si>
  <si>
    <t xml:space="preserve">  26/5</t>
  </si>
  <si>
    <t xml:space="preserve"> 8.15,7</t>
  </si>
  <si>
    <t xml:space="preserve"> 9.50,3</t>
  </si>
  <si>
    <t xml:space="preserve">  25/5</t>
  </si>
  <si>
    <t>13.12,2</t>
  </si>
  <si>
    <t>16.52,2</t>
  </si>
  <si>
    <t xml:space="preserve">  27/6</t>
  </si>
  <si>
    <t xml:space="preserve">  24/4</t>
  </si>
  <si>
    <t xml:space="preserve">  28/8</t>
  </si>
  <si>
    <t xml:space="preserve"> 8.02,7</t>
  </si>
  <si>
    <t xml:space="preserve"> 9.22,3</t>
  </si>
  <si>
    <t xml:space="preserve">  23/5</t>
  </si>
  <si>
    <t xml:space="preserve"> 8.02,4</t>
  </si>
  <si>
    <t xml:space="preserve"> 9.23,3</t>
  </si>
  <si>
    <t xml:space="preserve">  22/3</t>
  </si>
  <si>
    <t xml:space="preserve">  23/4</t>
  </si>
  <si>
    <t xml:space="preserve"> 8.00,2</t>
  </si>
  <si>
    <t xml:space="preserve"> 9.32,1</t>
  </si>
  <si>
    <t xml:space="preserve">  21/1</t>
  </si>
  <si>
    <t xml:space="preserve">  25/1</t>
  </si>
  <si>
    <t xml:space="preserve"> 24/6</t>
  </si>
  <si>
    <t xml:space="preserve">  25/6</t>
  </si>
  <si>
    <t xml:space="preserve">  26/7</t>
  </si>
  <si>
    <t xml:space="preserve"> 8.08,4</t>
  </si>
  <si>
    <t xml:space="preserve"> 9.36,4</t>
  </si>
  <si>
    <t xml:space="preserve">  26/6</t>
  </si>
  <si>
    <t xml:space="preserve">  27/5</t>
  </si>
  <si>
    <t xml:space="preserve">  24/5</t>
  </si>
  <si>
    <t xml:space="preserve"> 27/7</t>
  </si>
  <si>
    <t xml:space="preserve">  27/7</t>
  </si>
  <si>
    <t xml:space="preserve">  29/8</t>
  </si>
  <si>
    <t xml:space="preserve"> 8.12,1</t>
  </si>
  <si>
    <t xml:space="preserve"> 9.41,7</t>
  </si>
  <si>
    <t>TECHNICAL</t>
  </si>
  <si>
    <t xml:space="preserve">  29/2</t>
  </si>
  <si>
    <t xml:space="preserve">  30/3</t>
  </si>
  <si>
    <t xml:space="preserve"> 28/2</t>
  </si>
  <si>
    <t xml:space="preserve"> 8.21,4</t>
  </si>
  <si>
    <t xml:space="preserve"> 9.40,8</t>
  </si>
  <si>
    <t xml:space="preserve">  34/3</t>
  </si>
  <si>
    <t xml:space="preserve">  28/2</t>
  </si>
  <si>
    <t xml:space="preserve">  31/8</t>
  </si>
  <si>
    <t xml:space="preserve">  32/6</t>
  </si>
  <si>
    <t xml:space="preserve"> 8.13,8</t>
  </si>
  <si>
    <t xml:space="preserve"> 9.54,5</t>
  </si>
  <si>
    <t xml:space="preserve">  30/7</t>
  </si>
  <si>
    <t xml:space="preserve">  34/8</t>
  </si>
  <si>
    <t xml:space="preserve"> 8.19,0</t>
  </si>
  <si>
    <t xml:space="preserve"> 9.52,2</t>
  </si>
  <si>
    <t xml:space="preserve">  33/9</t>
  </si>
  <si>
    <t xml:space="preserve">  33/7</t>
  </si>
  <si>
    <t xml:space="preserve"> 0.10</t>
  </si>
  <si>
    <t xml:space="preserve"> 8.30,7</t>
  </si>
  <si>
    <t>10.01,8</t>
  </si>
  <si>
    <t xml:space="preserve">  35/4</t>
  </si>
  <si>
    <t xml:space="preserve"> 8.41,0</t>
  </si>
  <si>
    <t>10.09,9</t>
  </si>
  <si>
    <t xml:space="preserve">  36/1</t>
  </si>
  <si>
    <t xml:space="preserve">  36/2</t>
  </si>
  <si>
    <t xml:space="preserve"> 36/2</t>
  </si>
  <si>
    <t xml:space="preserve"> 9.19,9</t>
  </si>
  <si>
    <t xml:space="preserve"> 9.45,6</t>
  </si>
  <si>
    <t xml:space="preserve">  37/2</t>
  </si>
  <si>
    <t xml:space="preserve">  31/1</t>
  </si>
  <si>
    <t xml:space="preserve"> 9.54,7</t>
  </si>
  <si>
    <t>27.02,9</t>
  </si>
  <si>
    <t xml:space="preserve">  38/5</t>
  </si>
  <si>
    <t xml:space="preserve"> 17</t>
  </si>
  <si>
    <t>TC1</t>
  </si>
  <si>
    <t>11 min. late</t>
  </si>
  <si>
    <t xml:space="preserve">  15/2</t>
  </si>
  <si>
    <t xml:space="preserve">  19/4</t>
  </si>
  <si>
    <t xml:space="preserve">  21/5</t>
  </si>
  <si>
    <t xml:space="preserve">  30/8</t>
  </si>
  <si>
    <t xml:space="preserve">  23/1</t>
  </si>
  <si>
    <t xml:space="preserve">  28/7</t>
  </si>
  <si>
    <t xml:space="preserve">  34/6</t>
  </si>
  <si>
    <t xml:space="preserve">  29/7</t>
  </si>
  <si>
    <t xml:space="preserve">  31/2</t>
  </si>
  <si>
    <t xml:space="preserve">  36/3</t>
  </si>
  <si>
    <t xml:space="preserve">  20/5</t>
  </si>
  <si>
    <t xml:space="preserve">  38/9</t>
  </si>
  <si>
    <t xml:space="preserve">  32/8</t>
  </si>
  <si>
    <t xml:space="preserve">  35/10</t>
  </si>
  <si>
    <t xml:space="preserve">  37/4</t>
  </si>
  <si>
    <t>10.05,4</t>
  </si>
  <si>
    <t xml:space="preserve">  38/1</t>
  </si>
  <si>
    <t xml:space="preserve">  37/3</t>
  </si>
  <si>
    <t>10.13,2</t>
  </si>
  <si>
    <t xml:space="preserve">  39/1</t>
  </si>
  <si>
    <t xml:space="preserve"> 38/3</t>
  </si>
  <si>
    <t>10.18,8</t>
  </si>
  <si>
    <t xml:space="preserve">  40/4</t>
  </si>
  <si>
    <t xml:space="preserve">  74/12</t>
  </si>
  <si>
    <t xml:space="preserve"> 40/6</t>
  </si>
  <si>
    <t>10.34,5</t>
  </si>
  <si>
    <t xml:space="preserve">  38/7</t>
  </si>
  <si>
    <t xml:space="preserve">  41/6</t>
  </si>
  <si>
    <t>10.34,7</t>
  </si>
  <si>
    <t xml:space="preserve">  42/5</t>
  </si>
  <si>
    <t>10.35,8</t>
  </si>
  <si>
    <t xml:space="preserve">  43/7</t>
  </si>
  <si>
    <t>10.39,2</t>
  </si>
  <si>
    <t xml:space="preserve">  45/6</t>
  </si>
  <si>
    <t>10.46,0</t>
  </si>
  <si>
    <t xml:space="preserve">  46/2</t>
  </si>
  <si>
    <t>10.37,2</t>
  </si>
  <si>
    <t xml:space="preserve">  44/5</t>
  </si>
  <si>
    <t>10.51,3</t>
  </si>
  <si>
    <t xml:space="preserve">  47/3</t>
  </si>
  <si>
    <t>10.53,0</t>
  </si>
  <si>
    <t xml:space="preserve">  48/4</t>
  </si>
  <si>
    <t>10.58,4</t>
  </si>
  <si>
    <t xml:space="preserve">  50/8</t>
  </si>
  <si>
    <t>10.59,8</t>
  </si>
  <si>
    <t xml:space="preserve">  51/5</t>
  </si>
  <si>
    <t>11.02,0</t>
  </si>
  <si>
    <t xml:space="preserve">  52/6</t>
  </si>
  <si>
    <t>11.03,2</t>
  </si>
  <si>
    <t xml:space="preserve">  53/6</t>
  </si>
  <si>
    <t>10.55,4</t>
  </si>
  <si>
    <t xml:space="preserve">  49/7</t>
  </si>
  <si>
    <t>11.05,4</t>
  </si>
  <si>
    <t xml:space="preserve">  54/8</t>
  </si>
  <si>
    <t xml:space="preserve"> 53/10</t>
  </si>
  <si>
    <t>11.07,6</t>
  </si>
  <si>
    <t xml:space="preserve">  38/11</t>
  </si>
  <si>
    <t xml:space="preserve">  55/10</t>
  </si>
  <si>
    <t>11.20,1</t>
  </si>
  <si>
    <t xml:space="preserve">  57/7</t>
  </si>
  <si>
    <t>11.20,4</t>
  </si>
  <si>
    <t xml:space="preserve">  58/8</t>
  </si>
  <si>
    <t>11.14,6</t>
  </si>
  <si>
    <t xml:space="preserve">  56/7</t>
  </si>
  <si>
    <t>11.27,8</t>
  </si>
  <si>
    <t xml:space="preserve">  59/9</t>
  </si>
  <si>
    <t>11.30,1</t>
  </si>
  <si>
    <t xml:space="preserve">  61/8</t>
  </si>
  <si>
    <t>11.31,2</t>
  </si>
  <si>
    <t xml:space="preserve">  62/10</t>
  </si>
  <si>
    <t>11.33,7</t>
  </si>
  <si>
    <t xml:space="preserve">  63/9</t>
  </si>
  <si>
    <t>11.28,8</t>
  </si>
  <si>
    <t xml:space="preserve">  60/9</t>
  </si>
  <si>
    <t>11.41,6</t>
  </si>
  <si>
    <t xml:space="preserve">  64/10</t>
  </si>
  <si>
    <t>11.48,1</t>
  </si>
  <si>
    <t xml:space="preserve">  65/11</t>
  </si>
  <si>
    <t>12.06,3</t>
  </si>
  <si>
    <t xml:space="preserve">  66/12</t>
  </si>
  <si>
    <t>12.59,4</t>
  </si>
  <si>
    <t xml:space="preserve">  67/11</t>
  </si>
  <si>
    <t>20.18,3</t>
  </si>
  <si>
    <t xml:space="preserve">  69/13</t>
  </si>
  <si>
    <t xml:space="preserve">  76/12</t>
  </si>
  <si>
    <t xml:space="preserve">  68/11</t>
  </si>
  <si>
    <t>27.46,1</t>
  </si>
  <si>
    <t xml:space="preserve">  71/14</t>
  </si>
  <si>
    <t>CLUTCH</t>
  </si>
  <si>
    <t xml:space="preserve">  75/9</t>
  </si>
  <si>
    <t xml:space="preserve">  70/9</t>
  </si>
  <si>
    <t xml:space="preserve"> 7.41,5</t>
  </si>
  <si>
    <t>WHEEL BROKEN</t>
  </si>
  <si>
    <t xml:space="preserve"> 7.51,5</t>
  </si>
  <si>
    <t xml:space="preserve">  18/2</t>
  </si>
  <si>
    <t xml:space="preserve"> 8.53,8</t>
  </si>
  <si>
    <t>OFF</t>
  </si>
  <si>
    <t xml:space="preserve">  73/11</t>
  </si>
  <si>
    <t>RADIATOR</t>
  </si>
  <si>
    <t>AXLE SHAFT</t>
  </si>
  <si>
    <t>TRANSMISSION</t>
  </si>
  <si>
    <t xml:space="preserve"> 8.14,7</t>
  </si>
  <si>
    <t xml:space="preserve"> 7.40,5</t>
  </si>
  <si>
    <t xml:space="preserve"> 8.29,5</t>
  </si>
  <si>
    <t xml:space="preserve"> 7.59,9</t>
  </si>
  <si>
    <t xml:space="preserve"> 8.36,0</t>
  </si>
  <si>
    <t xml:space="preserve"> 8.14,0</t>
  </si>
  <si>
    <t xml:space="preserve">  4/1</t>
  </si>
  <si>
    <t xml:space="preserve"> 8.43,4</t>
  </si>
  <si>
    <t xml:space="preserve"> 8.20,3</t>
  </si>
  <si>
    <t xml:space="preserve">   5/2</t>
  </si>
  <si>
    <t xml:space="preserve">  5/2</t>
  </si>
  <si>
    <t xml:space="preserve"> 8.41,1</t>
  </si>
  <si>
    <t xml:space="preserve"> 8.24,4</t>
  </si>
  <si>
    <t xml:space="preserve">  6/4</t>
  </si>
  <si>
    <t xml:space="preserve"> 8.43,5</t>
  </si>
  <si>
    <t xml:space="preserve"> 8.35,5</t>
  </si>
  <si>
    <t xml:space="preserve">   6/4</t>
  </si>
  <si>
    <t xml:space="preserve">   7/4</t>
  </si>
  <si>
    <t xml:space="preserve"> 8.51,0</t>
  </si>
  <si>
    <t xml:space="preserve"> 8.28,3</t>
  </si>
  <si>
    <t xml:space="preserve">   6/3</t>
  </si>
  <si>
    <t xml:space="preserve"> 9.10,5</t>
  </si>
  <si>
    <t xml:space="preserve"> 9.00,9</t>
  </si>
  <si>
    <t xml:space="preserve"> 9.15,6</t>
  </si>
  <si>
    <t xml:space="preserve"> 9.08,0</t>
  </si>
  <si>
    <t xml:space="preserve">   9/4</t>
  </si>
  <si>
    <t xml:space="preserve"> 9.11,3</t>
  </si>
  <si>
    <t xml:space="preserve"> 11/1</t>
  </si>
  <si>
    <t xml:space="preserve"> 9.22,0</t>
  </si>
  <si>
    <t xml:space="preserve"> 9.09,3</t>
  </si>
  <si>
    <t xml:space="preserve"> 9.30,1</t>
  </si>
  <si>
    <t xml:space="preserve"> 9.13,3</t>
  </si>
  <si>
    <t>10.22,0</t>
  </si>
  <si>
    <t xml:space="preserve"> 9.29,7</t>
  </si>
  <si>
    <t xml:space="preserve">  13/3</t>
  </si>
  <si>
    <t xml:space="preserve"> 9.45,8</t>
  </si>
  <si>
    <t xml:space="preserve"> 9.13,8</t>
  </si>
  <si>
    <t xml:space="preserve"> 8.58,5</t>
  </si>
  <si>
    <t xml:space="preserve">  12/4</t>
  </si>
  <si>
    <t xml:space="preserve"> 9.07,7</t>
  </si>
  <si>
    <t xml:space="preserve"> 9.05,4</t>
  </si>
  <si>
    <t xml:space="preserve">  16/2</t>
  </si>
  <si>
    <t xml:space="preserve">  14/1</t>
  </si>
  <si>
    <t xml:space="preserve"> 9.18,9</t>
  </si>
  <si>
    <t xml:space="preserve"> 9.18,0</t>
  </si>
  <si>
    <t xml:space="preserve">  16/5</t>
  </si>
  <si>
    <t xml:space="preserve"> 9.17,3</t>
  </si>
  <si>
    <t xml:space="preserve"> 9.27,6</t>
  </si>
  <si>
    <t xml:space="preserve">  17/2</t>
  </si>
  <si>
    <t xml:space="preserve"> 16/4</t>
  </si>
  <si>
    <t xml:space="preserve"> 9.38,4</t>
  </si>
  <si>
    <t xml:space="preserve"> 9.27,8</t>
  </si>
  <si>
    <t xml:space="preserve">  24/3</t>
  </si>
  <si>
    <t xml:space="preserve"> 9.23,8</t>
  </si>
  <si>
    <t xml:space="preserve"> 9.31,9</t>
  </si>
  <si>
    <t xml:space="preserve">  18/1</t>
  </si>
  <si>
    <t xml:space="preserve">  22/1</t>
  </si>
  <si>
    <t xml:space="preserve"> 9.35,5</t>
  </si>
  <si>
    <t xml:space="preserve"> 9.29,5</t>
  </si>
  <si>
    <t xml:space="preserve">  19/3</t>
  </si>
  <si>
    <t xml:space="preserve"> 9.35,3</t>
  </si>
  <si>
    <t xml:space="preserve"> 9.29,6</t>
  </si>
  <si>
    <t xml:space="preserve"> 9.32,4</t>
  </si>
  <si>
    <t xml:space="preserve"> 9.35,8</t>
  </si>
  <si>
    <t xml:space="preserve"> 9.21,7</t>
  </si>
  <si>
    <t xml:space="preserve"> 8.59,9</t>
  </si>
  <si>
    <t xml:space="preserve"> 9.43,9</t>
  </si>
  <si>
    <t xml:space="preserve"> 9.50,9</t>
  </si>
  <si>
    <t xml:space="preserve"> 9.44,6</t>
  </si>
  <si>
    <t xml:space="preserve"> 9.44,9</t>
  </si>
  <si>
    <t>10.13,3</t>
  </si>
  <si>
    <t xml:space="preserve"> 9.43,2</t>
  </si>
  <si>
    <t xml:space="preserve"> 9.36,0</t>
  </si>
  <si>
    <t xml:space="preserve">  24/1</t>
  </si>
  <si>
    <t xml:space="preserve"> 9.23,4</t>
  </si>
  <si>
    <t xml:space="preserve"> 9.49,2</t>
  </si>
  <si>
    <t xml:space="preserve"> 1.10</t>
  </si>
  <si>
    <t xml:space="preserve">  17/3</t>
  </si>
  <si>
    <t xml:space="preserve">  20/6</t>
  </si>
  <si>
    <t xml:space="preserve">  26/3</t>
  </si>
  <si>
    <t xml:space="preserve">  24/2</t>
  </si>
  <si>
    <t xml:space="preserve"> 9.30,3</t>
  </si>
  <si>
    <t xml:space="preserve">  22/5</t>
  </si>
  <si>
    <t xml:space="preserve">  31/4</t>
  </si>
  <si>
    <t xml:space="preserve">  28/4</t>
  </si>
  <si>
    <t xml:space="preserve">  20/4</t>
  </si>
  <si>
    <t xml:space="preserve">  32/2</t>
  </si>
  <si>
    <t xml:space="preserve">  33/3</t>
  </si>
  <si>
    <t xml:space="preserve"> 9.39,6</t>
  </si>
  <si>
    <t>10.11,3</t>
  </si>
  <si>
    <t xml:space="preserve">  30/2</t>
  </si>
  <si>
    <t xml:space="preserve"> 30/3</t>
  </si>
  <si>
    <t xml:space="preserve"> 9.53,2</t>
  </si>
  <si>
    <t xml:space="preserve"> 9.59,1</t>
  </si>
  <si>
    <t xml:space="preserve"> 9.58,0</t>
  </si>
  <si>
    <t xml:space="preserve">  29/1</t>
  </si>
  <si>
    <t>10.03,6</t>
  </si>
  <si>
    <t>10.14,0</t>
  </si>
  <si>
    <t xml:space="preserve">  35/3</t>
  </si>
  <si>
    <t xml:space="preserve"> 9.39,2</t>
  </si>
  <si>
    <t>10.05,6</t>
  </si>
  <si>
    <t xml:space="preserve"> 1.30</t>
  </si>
  <si>
    <t xml:space="preserve">  31/7</t>
  </si>
  <si>
    <t>10.12,7</t>
  </si>
  <si>
    <t>10.44,8</t>
  </si>
  <si>
    <t xml:space="preserve">  37/5</t>
  </si>
  <si>
    <t xml:space="preserve">  42/9</t>
  </si>
  <si>
    <t>10.09,8</t>
  </si>
  <si>
    <t>10.38,3</t>
  </si>
  <si>
    <t xml:space="preserve">  36/4</t>
  </si>
  <si>
    <t>10.19,5</t>
  </si>
  <si>
    <t>10.42,4</t>
  </si>
  <si>
    <t xml:space="preserve">  39/6</t>
  </si>
  <si>
    <t xml:space="preserve">  39/7</t>
  </si>
  <si>
    <t>10.41,6</t>
  </si>
  <si>
    <t>10.42,9</t>
  </si>
  <si>
    <t xml:space="preserve">  47/6</t>
  </si>
  <si>
    <t xml:space="preserve">  40/6</t>
  </si>
  <si>
    <t>10.25,9</t>
  </si>
  <si>
    <t>10.36,9</t>
  </si>
  <si>
    <t xml:space="preserve">  43/8</t>
  </si>
  <si>
    <t xml:space="preserve">  36/5</t>
  </si>
  <si>
    <t>10.31,0</t>
  </si>
  <si>
    <t>10.43,5</t>
  </si>
  <si>
    <t xml:space="preserve">  45/9</t>
  </si>
  <si>
    <t>10.35,6</t>
  </si>
  <si>
    <t>10.42,3</t>
  </si>
  <si>
    <t xml:space="preserve">  46/5</t>
  </si>
  <si>
    <t xml:space="preserve"> 42/4</t>
  </si>
  <si>
    <t>10.26,6</t>
  </si>
  <si>
    <t>11.14,1</t>
  </si>
  <si>
    <t xml:space="preserve"> 43/5</t>
  </si>
  <si>
    <t>10.57,3</t>
  </si>
  <si>
    <t>10.23,4</t>
  </si>
  <si>
    <t>11.27,7</t>
  </si>
  <si>
    <t>10.35,5</t>
  </si>
  <si>
    <t xml:space="preserve">  41/7</t>
  </si>
  <si>
    <t>11.05,9</t>
  </si>
  <si>
    <t>11.36,3</t>
  </si>
  <si>
    <t xml:space="preserve">  51/11</t>
  </si>
  <si>
    <t xml:space="preserve">  47/10</t>
  </si>
  <si>
    <t>11.04,1</t>
  </si>
  <si>
    <t>11.35,8</t>
  </si>
  <si>
    <t xml:space="preserve">  50/7</t>
  </si>
  <si>
    <t>10.54,0</t>
  </si>
  <si>
    <t>11.50,8</t>
  </si>
  <si>
    <t xml:space="preserve">  49/6</t>
  </si>
  <si>
    <t>10.42,0</t>
  </si>
  <si>
    <t>12.06,8</t>
  </si>
  <si>
    <t xml:space="preserve"> 50/8</t>
  </si>
  <si>
    <t>12.55,2</t>
  </si>
  <si>
    <t>14.18,8</t>
  </si>
  <si>
    <t xml:space="preserve"> 9.24,3</t>
  </si>
  <si>
    <t>36.44,9</t>
  </si>
  <si>
    <t xml:space="preserve"> 4.00</t>
  </si>
  <si>
    <t xml:space="preserve">  51/8</t>
  </si>
  <si>
    <t xml:space="preserve">  42/8</t>
  </si>
  <si>
    <t>10.13,1</t>
  </si>
  <si>
    <t>10.18,3</t>
  </si>
  <si>
    <t xml:space="preserve">  39/2</t>
  </si>
  <si>
    <t xml:space="preserve">  35/1</t>
  </si>
  <si>
    <t>10.07,0</t>
  </si>
  <si>
    <t>10.27,0</t>
  </si>
  <si>
    <t xml:space="preserve">  42/7</t>
  </si>
  <si>
    <t xml:space="preserve">  51/6</t>
  </si>
  <si>
    <t xml:space="preserve">  43/6</t>
  </si>
  <si>
    <t>10.33,2</t>
  </si>
  <si>
    <t>10.45,0</t>
  </si>
  <si>
    <t xml:space="preserve">  48/3</t>
  </si>
  <si>
    <t xml:space="preserve">  46/4</t>
  </si>
  <si>
    <t>10.41,2</t>
  </si>
  <si>
    <t xml:space="preserve">  49/4</t>
  </si>
  <si>
    <t xml:space="preserve">  40/3</t>
  </si>
  <si>
    <t xml:space="preserve">  45/8</t>
  </si>
  <si>
    <t xml:space="preserve">  47/9</t>
  </si>
  <si>
    <t xml:space="preserve">  44/8</t>
  </si>
  <si>
    <t xml:space="preserve">  49/5</t>
  </si>
  <si>
    <t xml:space="preserve">  41/5</t>
  </si>
  <si>
    <t xml:space="preserve">  52/5</t>
  </si>
  <si>
    <t xml:space="preserve"> 48/9</t>
  </si>
  <si>
    <t xml:space="preserve">  43/10</t>
  </si>
  <si>
    <t xml:space="preserve">  54/9</t>
  </si>
  <si>
    <t>10.54,4</t>
  </si>
  <si>
    <t>11.11,2</t>
  </si>
  <si>
    <t xml:space="preserve">  55/6</t>
  </si>
  <si>
    <t>10.54,5</t>
  </si>
  <si>
    <t>11.06,5</t>
  </si>
  <si>
    <t>12.05,7</t>
  </si>
  <si>
    <t>10.58,3</t>
  </si>
  <si>
    <t xml:space="preserve">  64/13</t>
  </si>
  <si>
    <t>11.19,6</t>
  </si>
  <si>
    <t>11.17,2</t>
  </si>
  <si>
    <t xml:space="preserve">  62/11</t>
  </si>
  <si>
    <t xml:space="preserve">  53/9</t>
  </si>
  <si>
    <t xml:space="preserve">  58/11</t>
  </si>
  <si>
    <t xml:space="preserve">  56/10</t>
  </si>
  <si>
    <t xml:space="preserve"> 55/7</t>
  </si>
  <si>
    <t xml:space="preserve">  55/7</t>
  </si>
  <si>
    <t xml:space="preserve">  54/6</t>
  </si>
  <si>
    <t xml:space="preserve">  57/6</t>
  </si>
  <si>
    <t xml:space="preserve">  52/10</t>
  </si>
  <si>
    <t xml:space="preserve">  60/11</t>
  </si>
  <si>
    <t>11.08,8</t>
  </si>
  <si>
    <t>12.00,6</t>
  </si>
  <si>
    <t xml:space="preserve">  59/8</t>
  </si>
  <si>
    <t xml:space="preserve">  59/11</t>
  </si>
  <si>
    <t>11.09,8</t>
  </si>
  <si>
    <t>11.53,7</t>
  </si>
  <si>
    <t xml:space="preserve">  61/10</t>
  </si>
  <si>
    <t xml:space="preserve">  58/10</t>
  </si>
  <si>
    <t>12.52,4</t>
  </si>
  <si>
    <t>12.11,1</t>
  </si>
  <si>
    <t xml:space="preserve">  65/14</t>
  </si>
  <si>
    <t xml:space="preserve">  61/12</t>
  </si>
  <si>
    <t xml:space="preserve">  66/8</t>
  </si>
  <si>
    <t xml:space="preserve">  63/8</t>
  </si>
  <si>
    <t>11.09,1</t>
  </si>
  <si>
    <t>13.07,1</t>
  </si>
  <si>
    <t xml:space="preserve"> 6.40</t>
  </si>
  <si>
    <t xml:space="preserve">  62/13</t>
  </si>
  <si>
    <t>10.51,5</t>
  </si>
  <si>
    <t xml:space="preserve">  53/5</t>
  </si>
  <si>
    <t xml:space="preserve">  47/5</t>
  </si>
  <si>
    <t xml:space="preserve">  64/8</t>
  </si>
  <si>
    <t>11.42,7</t>
  </si>
  <si>
    <t xml:space="preserve">  63/12</t>
  </si>
  <si>
    <t>FUEL PUMP</t>
  </si>
  <si>
    <t xml:space="preserve">   7</t>
  </si>
  <si>
    <t>SS3F</t>
  </si>
  <si>
    <t xml:space="preserve">  11</t>
  </si>
  <si>
    <t>SS1S</t>
  </si>
  <si>
    <t xml:space="preserve">  14</t>
  </si>
  <si>
    <t xml:space="preserve">  15</t>
  </si>
  <si>
    <t xml:space="preserve">  24</t>
  </si>
  <si>
    <t>SS2S</t>
  </si>
  <si>
    <t xml:space="preserve">  27</t>
  </si>
  <si>
    <t>SS3S</t>
  </si>
  <si>
    <t xml:space="preserve">  32</t>
  </si>
  <si>
    <t xml:space="preserve">  37</t>
  </si>
  <si>
    <t>SS1F</t>
  </si>
  <si>
    <t xml:space="preserve">  39</t>
  </si>
  <si>
    <t>TC2A</t>
  </si>
  <si>
    <t xml:space="preserve">  40</t>
  </si>
  <si>
    <t>TC2B</t>
  </si>
  <si>
    <t xml:space="preserve">  47</t>
  </si>
  <si>
    <t xml:space="preserve">  49</t>
  </si>
  <si>
    <t xml:space="preserve">  50</t>
  </si>
  <si>
    <t xml:space="preserve">  53</t>
  </si>
  <si>
    <t xml:space="preserve">  59</t>
  </si>
  <si>
    <t>TC0</t>
  </si>
  <si>
    <t xml:space="preserve">  61</t>
  </si>
  <si>
    <t>SS2F</t>
  </si>
  <si>
    <t xml:space="preserve">  64</t>
  </si>
  <si>
    <t xml:space="preserve">  83</t>
  </si>
  <si>
    <t xml:space="preserve">  86</t>
  </si>
  <si>
    <t xml:space="preserve">  87</t>
  </si>
  <si>
    <t>SS4S</t>
  </si>
  <si>
    <t xml:space="preserve"> 18</t>
  </si>
  <si>
    <t>TC4A</t>
  </si>
  <si>
    <t>24 min. late</t>
  </si>
  <si>
    <t xml:space="preserve"> 31</t>
  </si>
  <si>
    <t>TC3</t>
  </si>
  <si>
    <t>7 min. late</t>
  </si>
  <si>
    <t xml:space="preserve"> 45</t>
  </si>
  <si>
    <t>9 min. late</t>
  </si>
  <si>
    <t xml:space="preserve"> 51</t>
  </si>
  <si>
    <t>1 min. late</t>
  </si>
  <si>
    <t xml:space="preserve"> 62</t>
  </si>
  <si>
    <t>TC2</t>
  </si>
  <si>
    <t xml:space="preserve"> 64</t>
  </si>
  <si>
    <t xml:space="preserve"> 65</t>
  </si>
  <si>
    <t xml:space="preserve"> 66</t>
  </si>
  <si>
    <t xml:space="preserve"> 82</t>
  </si>
  <si>
    <t>TC2C</t>
  </si>
  <si>
    <t>10 min. late</t>
  </si>
  <si>
    <t xml:space="preserve"> 1.40</t>
  </si>
  <si>
    <t>5 min. early</t>
  </si>
  <si>
    <t xml:space="preserve"> 5.00</t>
  </si>
  <si>
    <t xml:space="preserve"> 6.45,4</t>
  </si>
  <si>
    <t xml:space="preserve"> 6.42,1</t>
  </si>
  <si>
    <t xml:space="preserve"> 7.08,9</t>
  </si>
  <si>
    <t xml:space="preserve"> 7.02,9</t>
  </si>
  <si>
    <t xml:space="preserve"> 7.10,4</t>
  </si>
  <si>
    <t xml:space="preserve"> 7.12,5</t>
  </si>
  <si>
    <t xml:space="preserve"> 7.15,1</t>
  </si>
  <si>
    <t xml:space="preserve"> 7.22,1</t>
  </si>
  <si>
    <t xml:space="preserve"> 7.13,9</t>
  </si>
  <si>
    <t xml:space="preserve"> 7.18,4</t>
  </si>
  <si>
    <t xml:space="preserve"> 7.17,7</t>
  </si>
  <si>
    <t xml:space="preserve"> 7.25,4</t>
  </si>
  <si>
    <t xml:space="preserve"> 7.25,0</t>
  </si>
  <si>
    <t xml:space="preserve"> 7.46,1</t>
  </si>
  <si>
    <t xml:space="preserve">   8/3</t>
  </si>
  <si>
    <t xml:space="preserve"> 7.40,2</t>
  </si>
  <si>
    <t xml:space="preserve">   7/5</t>
  </si>
  <si>
    <t xml:space="preserve"> 7.28,6</t>
  </si>
  <si>
    <t xml:space="preserve"> 7.48,8</t>
  </si>
  <si>
    <t xml:space="preserve"> 7.48,4</t>
  </si>
  <si>
    <t xml:space="preserve"> 7.59,4</t>
  </si>
  <si>
    <t xml:space="preserve"> 8.00,4</t>
  </si>
  <si>
    <t xml:space="preserve"> 7.44,8</t>
  </si>
  <si>
    <t xml:space="preserve"> 7.57,4</t>
  </si>
  <si>
    <t xml:space="preserve"> 7.47,6</t>
  </si>
  <si>
    <t xml:space="preserve"> 8.09,8</t>
  </si>
  <si>
    <t xml:space="preserve"> 7.54,8</t>
  </si>
  <si>
    <t xml:space="preserve"> 8.04,1</t>
  </si>
  <si>
    <t xml:space="preserve"> 7.54,1</t>
  </si>
  <si>
    <t xml:space="preserve"> 8.06,4</t>
  </si>
  <si>
    <t xml:space="preserve"> 7.50,8</t>
  </si>
  <si>
    <t xml:space="preserve"> 8.09,7</t>
  </si>
  <si>
    <t xml:space="preserve"> 8.05,5</t>
  </si>
  <si>
    <t xml:space="preserve"> 8.15,2</t>
  </si>
  <si>
    <t xml:space="preserve">  17/6</t>
  </si>
  <si>
    <t>GEARBOX</t>
  </si>
  <si>
    <t xml:space="preserve"> 7.51,6</t>
  </si>
  <si>
    <t xml:space="preserve"> 7.54,7</t>
  </si>
  <si>
    <t xml:space="preserve">  17/1</t>
  </si>
  <si>
    <t xml:space="preserve">  18/5</t>
  </si>
  <si>
    <t xml:space="preserve"> 8.05,8</t>
  </si>
  <si>
    <t xml:space="preserve"> 8.21,6</t>
  </si>
  <si>
    <t xml:space="preserve">  25/2</t>
  </si>
  <si>
    <t xml:space="preserve"> 7.48,9</t>
  </si>
  <si>
    <t xml:space="preserve"> 7.53,8</t>
  </si>
  <si>
    <t xml:space="preserve"> 7.56,9</t>
  </si>
  <si>
    <t xml:space="preserve"> 8.18,5</t>
  </si>
  <si>
    <t xml:space="preserve"> 8.01,3</t>
  </si>
  <si>
    <t xml:space="preserve"> 8.20,7</t>
  </si>
  <si>
    <t xml:space="preserve">  16/4</t>
  </si>
  <si>
    <t xml:space="preserve"> 8.10,0</t>
  </si>
  <si>
    <t xml:space="preserve"> 8.12,5</t>
  </si>
  <si>
    <t xml:space="preserve"> 23/5</t>
  </si>
  <si>
    <t xml:space="preserve"> 7.48,1</t>
  </si>
  <si>
    <t xml:space="preserve"> 8.15,9</t>
  </si>
  <si>
    <t xml:space="preserve"> 8.05,1</t>
  </si>
  <si>
    <t xml:space="preserve"> 8.29,9</t>
  </si>
  <si>
    <t xml:space="preserve">  28/3</t>
  </si>
  <si>
    <t xml:space="preserve">  20/7</t>
  </si>
  <si>
    <t xml:space="preserve"> 7.54,5</t>
  </si>
  <si>
    <t xml:space="preserve"> 8.24,9</t>
  </si>
  <si>
    <t xml:space="preserve"> 8.04,4</t>
  </si>
  <si>
    <t xml:space="preserve"> 8.26,8</t>
  </si>
  <si>
    <t xml:space="preserve">  27/1</t>
  </si>
  <si>
    <t xml:space="preserve"> 8.07,6</t>
  </si>
  <si>
    <t xml:space="preserve"> 8.42,2</t>
  </si>
  <si>
    <t xml:space="preserve"> 8.41,8</t>
  </si>
  <si>
    <t xml:space="preserve"> 9.03,8</t>
  </si>
  <si>
    <t xml:space="preserve"> 8.15,8</t>
  </si>
  <si>
    <t xml:space="preserve">  21/8</t>
  </si>
  <si>
    <t xml:space="preserve">  24/6</t>
  </si>
  <si>
    <t xml:space="preserve">  26/2</t>
  </si>
  <si>
    <t xml:space="preserve">  27/8</t>
  </si>
  <si>
    <t xml:space="preserve"> 8.11,7</t>
  </si>
  <si>
    <t xml:space="preserve"> 8.42,3</t>
  </si>
  <si>
    <t xml:space="preserve"> 7.59,7</t>
  </si>
  <si>
    <t xml:space="preserve"> 8.41,5</t>
  </si>
  <si>
    <t xml:space="preserve"> 8.32,5</t>
  </si>
  <si>
    <t xml:space="preserve"> 8.54,6</t>
  </si>
  <si>
    <t xml:space="preserve">  32/3</t>
  </si>
  <si>
    <t xml:space="preserve">  33/4</t>
  </si>
  <si>
    <t xml:space="preserve"> 8.46,0</t>
  </si>
  <si>
    <t xml:space="preserve"> 9.16,3</t>
  </si>
  <si>
    <t xml:space="preserve"> 8.50,8</t>
  </si>
  <si>
    <t xml:space="preserve"> 9.10,7</t>
  </si>
  <si>
    <t xml:space="preserve"> 35/5</t>
  </si>
  <si>
    <t xml:space="preserve"> 8.42,4</t>
  </si>
  <si>
    <t xml:space="preserve"> 9.11,2</t>
  </si>
  <si>
    <t xml:space="preserve"> 8.48,7</t>
  </si>
  <si>
    <t xml:space="preserve"> 9.18,3</t>
  </si>
  <si>
    <t xml:space="preserve"> 37/2</t>
  </si>
  <si>
    <t xml:space="preserve"> 8.40,5</t>
  </si>
  <si>
    <t xml:space="preserve"> 9.25,0</t>
  </si>
  <si>
    <t xml:space="preserve">  35/2</t>
  </si>
  <si>
    <t xml:space="preserve"> 8.43,6</t>
  </si>
  <si>
    <t xml:space="preserve"> 9.37,1</t>
  </si>
  <si>
    <t xml:space="preserve"> 8.50,9</t>
  </si>
  <si>
    <t>10.40,0</t>
  </si>
  <si>
    <t xml:space="preserve"> 8.38,3</t>
  </si>
  <si>
    <t xml:space="preserve"> 9.06,0</t>
  </si>
  <si>
    <t xml:space="preserve">  34/5</t>
  </si>
  <si>
    <t xml:space="preserve"> 9.01,5</t>
  </si>
  <si>
    <t xml:space="preserve"> 9.17,1</t>
  </si>
  <si>
    <t xml:space="preserve"> 9.47,9</t>
  </si>
  <si>
    <t xml:space="preserve"> 9.08,3</t>
  </si>
  <si>
    <t xml:space="preserve"> 9.59,5</t>
  </si>
  <si>
    <t xml:space="preserve"> 8.47,7</t>
  </si>
  <si>
    <t xml:space="preserve"> 9.48,3</t>
  </si>
  <si>
    <t xml:space="preserve">  40/9</t>
  </si>
  <si>
    <t xml:space="preserve"> 8.29,6</t>
  </si>
  <si>
    <t xml:space="preserve"> 9.19,2</t>
  </si>
  <si>
    <t xml:space="preserve"> 32/1</t>
  </si>
  <si>
    <t xml:space="preserve"> 9.04,3</t>
  </si>
  <si>
    <t xml:space="preserve"> 9.05,8</t>
  </si>
  <si>
    <t xml:space="preserve">  49/3</t>
  </si>
  <si>
    <t xml:space="preserve">  34/1</t>
  </si>
  <si>
    <t xml:space="preserve"> 33/4</t>
  </si>
  <si>
    <t xml:space="preserve">  38/6</t>
  </si>
  <si>
    <t xml:space="preserve"> 34/5</t>
  </si>
  <si>
    <t xml:space="preserve">  44/7</t>
  </si>
  <si>
    <t xml:space="preserve"> 9.01,8</t>
  </si>
  <si>
    <t xml:space="preserve"> 9.46,4</t>
  </si>
  <si>
    <t xml:space="preserve">  48/2</t>
  </si>
  <si>
    <t xml:space="preserve">  41/2</t>
  </si>
  <si>
    <t xml:space="preserve"> 9.27,4</t>
  </si>
  <si>
    <t xml:space="preserve">  50/4</t>
  </si>
  <si>
    <t xml:space="preserve">  42/2</t>
  </si>
  <si>
    <t xml:space="preserve"> 9.46,0</t>
  </si>
  <si>
    <t xml:space="preserve">  46/1</t>
  </si>
  <si>
    <t xml:space="preserve">  45/3</t>
  </si>
  <si>
    <t xml:space="preserve">  57/10</t>
  </si>
  <si>
    <t xml:space="preserve">  35/5</t>
  </si>
  <si>
    <t xml:space="preserve"> 9.17,4</t>
  </si>
  <si>
    <t xml:space="preserve"> 9.17,8</t>
  </si>
  <si>
    <t xml:space="preserve"> 9.33,8</t>
  </si>
  <si>
    <t xml:space="preserve">  56/8</t>
  </si>
  <si>
    <t xml:space="preserve">  43/3</t>
  </si>
  <si>
    <t xml:space="preserve"> 9.16,5</t>
  </si>
  <si>
    <t xml:space="preserve">  48/8</t>
  </si>
  <si>
    <t xml:space="preserve"> 49/6</t>
  </si>
  <si>
    <t xml:space="preserve">  51/7</t>
  </si>
  <si>
    <t xml:space="preserve"> 51/9</t>
  </si>
  <si>
    <t xml:space="preserve">  52/9</t>
  </si>
  <si>
    <t>10.10,4</t>
  </si>
  <si>
    <t xml:space="preserve">  57/9</t>
  </si>
  <si>
    <t>10.11,8</t>
  </si>
  <si>
    <t>12.22,5</t>
  </si>
  <si>
    <t>10.37,5</t>
  </si>
  <si>
    <t xml:space="preserve">  60/12</t>
  </si>
  <si>
    <t xml:space="preserve">  56/11</t>
  </si>
  <si>
    <t xml:space="preserve"> 9.36,8</t>
  </si>
  <si>
    <t xml:space="preserve">  44/4</t>
  </si>
  <si>
    <t xml:space="preserve"> 8.05,9</t>
  </si>
  <si>
    <t xml:space="preserve">  29/4</t>
  </si>
  <si>
    <t xml:space="preserve"> 8.29,0</t>
  </si>
  <si>
    <t xml:space="preserve"> 9.37,5</t>
  </si>
  <si>
    <t xml:space="preserve"> 2.15,6</t>
  </si>
  <si>
    <t>46.14,7</t>
  </si>
  <si>
    <t xml:space="preserve"> 2.11,4</t>
  </si>
  <si>
    <t>47.57,7</t>
  </si>
  <si>
    <t>+ 1.43,0</t>
  </si>
  <si>
    <t xml:space="preserve"> 2.21,9</t>
  </si>
  <si>
    <t>48.59,2</t>
  </si>
  <si>
    <t xml:space="preserve">   5/3</t>
  </si>
  <si>
    <t>+ 2.44,5</t>
  </si>
  <si>
    <t xml:space="preserve"> 2.16,3</t>
  </si>
  <si>
    <t>49.44,7</t>
  </si>
  <si>
    <t xml:space="preserve">   3/1</t>
  </si>
  <si>
    <t>+ 3.30,0</t>
  </si>
  <si>
    <t xml:space="preserve"> 2.31,1</t>
  </si>
  <si>
    <t>50.00,1</t>
  </si>
  <si>
    <t>+ 3.45,4</t>
  </si>
  <si>
    <t xml:space="preserve"> 2.24,1</t>
  </si>
  <si>
    <t>50.13,3</t>
  </si>
  <si>
    <t>+ 3.58,6</t>
  </si>
  <si>
    <t xml:space="preserve"> 2.21,1</t>
  </si>
  <si>
    <t>50.47,4</t>
  </si>
  <si>
    <t xml:space="preserve">   4/2</t>
  </si>
  <si>
    <t>+ 4.32,7</t>
  </si>
  <si>
    <t xml:space="preserve"> 2.35,3</t>
  </si>
  <si>
    <t>52.30,6</t>
  </si>
  <si>
    <t>+ 6.15,9</t>
  </si>
  <si>
    <t xml:space="preserve"> 2.28,3</t>
  </si>
  <si>
    <t>52.52,7</t>
  </si>
  <si>
    <t>+ 6.38,0</t>
  </si>
  <si>
    <t xml:space="preserve"> 2.30,5</t>
  </si>
  <si>
    <t>53.22,8</t>
  </si>
  <si>
    <t>+ 7.08,1</t>
  </si>
  <si>
    <t xml:space="preserve"> 2.29,1</t>
  </si>
  <si>
    <t>53.40,2</t>
  </si>
  <si>
    <t>+ 7.25,5</t>
  </si>
  <si>
    <t xml:space="preserve"> 2.32,4</t>
  </si>
  <si>
    <t>53.46,9</t>
  </si>
  <si>
    <t>+ 7.32,2</t>
  </si>
  <si>
    <t xml:space="preserve"> 13/4</t>
  </si>
  <si>
    <t xml:space="preserve"> 1.00</t>
  </si>
  <si>
    <t>53.48,2</t>
  </si>
  <si>
    <t>+ 7.33,5</t>
  </si>
  <si>
    <t xml:space="preserve"> 2.23,3</t>
  </si>
  <si>
    <t>54.09,0</t>
  </si>
  <si>
    <t xml:space="preserve">   6/1</t>
  </si>
  <si>
    <t>+ 7.54,3</t>
  </si>
  <si>
    <t xml:space="preserve"> 2.31,9</t>
  </si>
  <si>
    <t>54.23,9</t>
  </si>
  <si>
    <t>+ 8.09,2</t>
  </si>
  <si>
    <t xml:space="preserve"> 2.37,1</t>
  </si>
  <si>
    <t>54.29,6</t>
  </si>
  <si>
    <t>+ 8.14,9</t>
  </si>
  <si>
    <t xml:space="preserve"> 17/1</t>
  </si>
  <si>
    <t xml:space="preserve"> 2.27,9</t>
  </si>
  <si>
    <t>55.11,3</t>
  </si>
  <si>
    <t>+ 8.56,6</t>
  </si>
  <si>
    <t xml:space="preserve"> 18/2</t>
  </si>
  <si>
    <t xml:space="preserve"> 2.36,0</t>
  </si>
  <si>
    <t>55.17,9</t>
  </si>
  <si>
    <t>+ 9.03,2</t>
  </si>
  <si>
    <t xml:space="preserve"> 2.32,1</t>
  </si>
  <si>
    <t>55.24,1</t>
  </si>
  <si>
    <t>+ 9.09,4</t>
  </si>
  <si>
    <t xml:space="preserve"> 2.33,2</t>
  </si>
  <si>
    <t>55.31,4</t>
  </si>
  <si>
    <t>+ 9.16,7</t>
  </si>
  <si>
    <t xml:space="preserve"> 21/3</t>
  </si>
  <si>
    <t xml:space="preserve"> 2.29,7</t>
  </si>
  <si>
    <t>55.54,6</t>
  </si>
  <si>
    <t>+ 9.39,9</t>
  </si>
  <si>
    <t xml:space="preserve"> 2.46,4</t>
  </si>
  <si>
    <t>56.11,1</t>
  </si>
  <si>
    <t>+ 9.56,4</t>
  </si>
  <si>
    <t xml:space="preserve"> 2.33,7</t>
  </si>
  <si>
    <t>56.25,2</t>
  </si>
  <si>
    <t>+10.10,5</t>
  </si>
  <si>
    <t xml:space="preserve"> 2.30,6</t>
  </si>
  <si>
    <t>57.18,4</t>
  </si>
  <si>
    <t>+11.03,7</t>
  </si>
  <si>
    <t>57.28,0</t>
  </si>
  <si>
    <t>+11.13,3</t>
  </si>
  <si>
    <t xml:space="preserve"> 2.37,3</t>
  </si>
  <si>
    <t>57.39,2</t>
  </si>
  <si>
    <t>+11.24,5</t>
  </si>
  <si>
    <t xml:space="preserve">  25/7</t>
  </si>
  <si>
    <t xml:space="preserve"> 2.40,7</t>
  </si>
  <si>
    <t>56.03,2</t>
  </si>
  <si>
    <t>+ 9.48,5</t>
  </si>
  <si>
    <t xml:space="preserve">  33/8</t>
  </si>
  <si>
    <t xml:space="preserve"> 25/6</t>
  </si>
  <si>
    <t xml:space="preserve"> 26/1</t>
  </si>
  <si>
    <t xml:space="preserve"> 2.42,1</t>
  </si>
  <si>
    <t>58.02,2</t>
  </si>
  <si>
    <t>+11.47,5</t>
  </si>
  <si>
    <t xml:space="preserve"> 29/8</t>
  </si>
  <si>
    <t>58.41,4</t>
  </si>
  <si>
    <t>+12.26,7</t>
  </si>
  <si>
    <t xml:space="preserve"> 2.55,8</t>
  </si>
  <si>
    <t xml:space="preserve"> 1:00.38,7</t>
  </si>
  <si>
    <t>+14.24,0</t>
  </si>
  <si>
    <t xml:space="preserve"> 31/4</t>
  </si>
  <si>
    <t xml:space="preserve"> 2.44,0</t>
  </si>
  <si>
    <t xml:space="preserve"> 1:01.25,5</t>
  </si>
  <si>
    <t xml:space="preserve">  30/4</t>
  </si>
  <si>
    <t>+15.10,8</t>
  </si>
  <si>
    <t xml:space="preserve"> 2.46,1</t>
  </si>
  <si>
    <t xml:space="preserve"> 1:01.44,0</t>
  </si>
  <si>
    <t xml:space="preserve">  31/5</t>
  </si>
  <si>
    <t>+15.29,3</t>
  </si>
  <si>
    <t xml:space="preserve"> 2.57,3</t>
  </si>
  <si>
    <t xml:space="preserve"> 1:01.58,2</t>
  </si>
  <si>
    <t>+15.43,5</t>
  </si>
  <si>
    <t xml:space="preserve"> 2.54,0</t>
  </si>
  <si>
    <t xml:space="preserve"> 1:02.08,4</t>
  </si>
  <si>
    <t>+15.53,7</t>
  </si>
  <si>
    <t xml:space="preserve"> 2.46,3</t>
  </si>
  <si>
    <t xml:space="preserve"> 1:03.06,4</t>
  </si>
  <si>
    <t>+16.51,7</t>
  </si>
  <si>
    <t xml:space="preserve"> 2.51,2</t>
  </si>
  <si>
    <t xml:space="preserve"> 1:03.14,8</t>
  </si>
  <si>
    <t>+17.00,1</t>
  </si>
  <si>
    <t xml:space="preserve"> 2.50,9</t>
  </si>
  <si>
    <t xml:space="preserve"> 1:04.45,6</t>
  </si>
  <si>
    <t>+18.30,9</t>
  </si>
  <si>
    <t xml:space="preserve"> 2.31,7</t>
  </si>
  <si>
    <t xml:space="preserve"> 1:26.06,3</t>
  </si>
  <si>
    <t>+39.51,6</t>
  </si>
  <si>
    <t xml:space="preserve"> 2.52,5</t>
  </si>
  <si>
    <t xml:space="preserve"> 1:00.23,4</t>
  </si>
  <si>
    <t>+14.08,7</t>
  </si>
  <si>
    <t xml:space="preserve"> 3.13,9</t>
  </si>
  <si>
    <t xml:space="preserve"> 1:00.49,6</t>
  </si>
  <si>
    <t>+14.34,9</t>
  </si>
  <si>
    <t xml:space="preserve"> 2.59,7</t>
  </si>
  <si>
    <t xml:space="preserve"> 1:02.23,9</t>
  </si>
  <si>
    <t>+16.09,2</t>
  </si>
  <si>
    <t xml:space="preserve"> 2.48,2</t>
  </si>
  <si>
    <t xml:space="preserve"> 1:02.30,6</t>
  </si>
  <si>
    <t>+16.15,9</t>
  </si>
  <si>
    <t xml:space="preserve"> 2.54,7</t>
  </si>
  <si>
    <t xml:space="preserve"> 1:05.00,4</t>
  </si>
  <si>
    <t>+18.45,7</t>
  </si>
  <si>
    <t xml:space="preserve"> 3.11,2</t>
  </si>
  <si>
    <t xml:space="preserve"> 1:05.13,4</t>
  </si>
  <si>
    <t>+18.58,7</t>
  </si>
  <si>
    <t xml:space="preserve"> 44/6</t>
  </si>
  <si>
    <t xml:space="preserve"> 3.44,6</t>
  </si>
  <si>
    <t xml:space="preserve"> 1:05.44,2</t>
  </si>
  <si>
    <t>+19.29,5</t>
  </si>
  <si>
    <t xml:space="preserve"> 3.06,6</t>
  </si>
  <si>
    <t xml:space="preserve"> 1:07.26,2</t>
  </si>
  <si>
    <t>+21.11,5</t>
  </si>
  <si>
    <t xml:space="preserve"> 3.26,6</t>
  </si>
  <si>
    <t xml:space="preserve"> 1:20.17,3</t>
  </si>
  <si>
    <t>+34.02,6</t>
  </si>
  <si>
    <t xml:space="preserve">  39/3</t>
  </si>
  <si>
    <t xml:space="preserve">  44/3</t>
  </si>
  <si>
    <t xml:space="preserve"> 2.58,0</t>
  </si>
  <si>
    <t xml:space="preserve"> 1:02.27,7</t>
  </si>
  <si>
    <t xml:space="preserve">  43/2</t>
  </si>
  <si>
    <t>+16.13,0</t>
  </si>
  <si>
    <t xml:space="preserve"> 39/3</t>
  </si>
  <si>
    <t xml:space="preserve"> 41/7</t>
  </si>
  <si>
    <t xml:space="preserve"> 2.47,3</t>
  </si>
  <si>
    <t xml:space="preserve"> 1:03.23,7</t>
  </si>
  <si>
    <t>+17.09,0</t>
  </si>
  <si>
    <t xml:space="preserve"> 3.05,3</t>
  </si>
  <si>
    <t xml:space="preserve"> 1:03.48,7</t>
  </si>
  <si>
    <t xml:space="preserve">  45/4</t>
  </si>
  <si>
    <t>+17.34,0</t>
  </si>
  <si>
    <t xml:space="preserve"> 3.13,7</t>
  </si>
  <si>
    <t xml:space="preserve"> 1:04.07,7</t>
  </si>
  <si>
    <t>+17.53,0</t>
  </si>
  <si>
    <t xml:space="preserve"> 45/8</t>
  </si>
  <si>
    <t xml:space="preserve"> 46/7</t>
  </si>
  <si>
    <t xml:space="preserve"> 3.17,7</t>
  </si>
  <si>
    <t xml:space="preserve"> 1:04.50,6</t>
  </si>
  <si>
    <t>+18.35,9</t>
  </si>
  <si>
    <t xml:space="preserve"> 47/9</t>
  </si>
  <si>
    <t xml:space="preserve">  48/9</t>
  </si>
  <si>
    <t xml:space="preserve"> 3.12,0</t>
  </si>
  <si>
    <t xml:space="preserve"> 1:06.17,3</t>
  </si>
  <si>
    <t>+20.02,6</t>
  </si>
  <si>
    <t xml:space="preserve"> 3.10,9</t>
  </si>
  <si>
    <t xml:space="preserve"> 1:06.22,1</t>
  </si>
  <si>
    <t>+20.07,4</t>
  </si>
  <si>
    <t xml:space="preserve"> 52/7</t>
  </si>
  <si>
    <t xml:space="preserve">  46/6</t>
  </si>
  <si>
    <t xml:space="preserve"> 3.35,3</t>
  </si>
  <si>
    <t xml:space="preserve"> 1:12.26,1</t>
  </si>
  <si>
    <t xml:space="preserve">  54/11</t>
  </si>
  <si>
    <t>+26.11,4</t>
  </si>
  <si>
    <t xml:space="preserve"> 54/11</t>
  </si>
  <si>
    <t xml:space="preserve">  53/10</t>
  </si>
  <si>
    <t xml:space="preserve"> 10</t>
  </si>
  <si>
    <t>TC6C</t>
  </si>
  <si>
    <t>1 min. early</t>
  </si>
  <si>
    <t xml:space="preserve"> 54</t>
  </si>
  <si>
    <t>TC4C</t>
  </si>
  <si>
    <t xml:space="preserve"> 73</t>
  </si>
  <si>
    <t>Started   84 /  Finished   55</t>
  </si>
  <si>
    <t xml:space="preserve">   8</t>
  </si>
  <si>
    <t xml:space="preserve">   2</t>
  </si>
  <si>
    <t xml:space="preserve">   6</t>
  </si>
  <si>
    <t xml:space="preserve">   3</t>
  </si>
  <si>
    <t xml:space="preserve">   5</t>
  </si>
  <si>
    <t xml:space="preserve">   9</t>
  </si>
  <si>
    <t xml:space="preserve">   4</t>
  </si>
  <si>
    <t xml:space="preserve">  30</t>
  </si>
  <si>
    <t xml:space="preserve">  26</t>
  </si>
  <si>
    <t xml:space="preserve">  23</t>
  </si>
  <si>
    <t>Started    6 /  Finished    5</t>
  </si>
  <si>
    <t>Started    4 /  Finished    4</t>
  </si>
  <si>
    <t>+ 0.15,4</t>
  </si>
  <si>
    <t>+ 1.02,7</t>
  </si>
  <si>
    <t>Started    9 /  Finished    7</t>
  </si>
  <si>
    <t xml:space="preserve">  22</t>
  </si>
  <si>
    <t>+ 0.24,1</t>
  </si>
  <si>
    <t xml:space="preserve">  20</t>
  </si>
  <si>
    <t>+ 1.01,1</t>
  </si>
  <si>
    <t>Started   13 /  Finished    9</t>
  </si>
  <si>
    <t xml:space="preserve">  12</t>
  </si>
  <si>
    <t xml:space="preserve">  25</t>
  </si>
  <si>
    <t>+ 0.28,8</t>
  </si>
  <si>
    <t xml:space="preserve">  34</t>
  </si>
  <si>
    <t>+ 1.43,9</t>
  </si>
  <si>
    <t>Started   10 /  Finished    3</t>
  </si>
  <si>
    <t xml:space="preserve">  36</t>
  </si>
  <si>
    <t xml:space="preserve">  51</t>
  </si>
  <si>
    <t>+ 6.57,1</t>
  </si>
  <si>
    <t xml:space="preserve">  66</t>
  </si>
  <si>
    <t>+ 7.19,3</t>
  </si>
  <si>
    <t>Started   12 /  Finished    9</t>
  </si>
  <si>
    <t xml:space="preserve">  35</t>
  </si>
  <si>
    <t xml:space="preserve">  60</t>
  </si>
  <si>
    <t>+ 0.34,2</t>
  </si>
  <si>
    <t xml:space="preserve">  71</t>
  </si>
  <si>
    <t>+ 2.55,4</t>
  </si>
  <si>
    <t>Started   14 /  Finished    7</t>
  </si>
  <si>
    <t xml:space="preserve">  28</t>
  </si>
  <si>
    <t>+ 2.25,2</t>
  </si>
  <si>
    <t xml:space="preserve">  29</t>
  </si>
  <si>
    <t>+ 3.01,9</t>
  </si>
  <si>
    <t>Started   16 /  Finished   11</t>
  </si>
  <si>
    <t xml:space="preserve">  72</t>
  </si>
  <si>
    <t xml:space="preserve">  76</t>
  </si>
  <si>
    <t>+ 1.34,3</t>
  </si>
  <si>
    <t xml:space="preserve">  75</t>
  </si>
  <si>
    <t>+ 1.38,1</t>
  </si>
  <si>
    <t xml:space="preserve">  17</t>
  </si>
  <si>
    <t>SS7S</t>
  </si>
  <si>
    <t xml:space="preserve">  56</t>
  </si>
  <si>
    <t xml:space="preserve">  38</t>
  </si>
  <si>
    <t>SS5F</t>
  </si>
  <si>
    <t xml:space="preserve">  48</t>
  </si>
  <si>
    <t>SS6S</t>
  </si>
  <si>
    <t xml:space="preserve">  85</t>
  </si>
  <si>
    <t xml:space="preserve">  41</t>
  </si>
  <si>
    <t>SS5S</t>
  </si>
  <si>
    <t xml:space="preserve">  44</t>
  </si>
  <si>
    <t xml:space="preserve">  70</t>
  </si>
  <si>
    <t xml:space="preserve">  82</t>
  </si>
  <si>
    <t>TC4B</t>
  </si>
  <si>
    <t>Avg.speed of winner  114.69 km/h</t>
  </si>
  <si>
    <t>Sonda1</t>
  </si>
  <si>
    <t xml:space="preserve"> 128.22 km/h</t>
  </si>
  <si>
    <t xml:space="preserve"> 119.26 km/h</t>
  </si>
  <si>
    <t xml:space="preserve"> 112.75 km/h</t>
  </si>
  <si>
    <t xml:space="preserve"> 112.80 km/h</t>
  </si>
  <si>
    <t xml:space="preserve"> 108.40 km/h</t>
  </si>
  <si>
    <t xml:space="preserve">  99.92 km/h</t>
  </si>
  <si>
    <t xml:space="preserve"> 115.71 km/h</t>
  </si>
  <si>
    <t>14.46 km</t>
  </si>
  <si>
    <t xml:space="preserve">  8 Tänak/Järveoja</t>
  </si>
  <si>
    <t xml:space="preserve">  3 Jeets/Toom</t>
  </si>
  <si>
    <t xml:space="preserve"> 17 Simaska/Simaska</t>
  </si>
  <si>
    <t xml:space="preserve"> 24 Aigro/Kärtmann</t>
  </si>
  <si>
    <t xml:space="preserve"> 36 Kelement/Kasesalu</t>
  </si>
  <si>
    <t xml:space="preserve"> 48 East/Brant</t>
  </si>
  <si>
    <t xml:space="preserve"> 26 Ringenberg/Heina</t>
  </si>
  <si>
    <t xml:space="preserve"> 87 Nurmet/Sepp</t>
  </si>
  <si>
    <t xml:space="preserve"> 52 Kōrgesaar/Kōrgesaar</t>
  </si>
  <si>
    <t xml:space="preserve"> 72 Niinemets/Allika</t>
  </si>
  <si>
    <t>SS2</t>
  </si>
  <si>
    <t>Sae1</t>
  </si>
  <si>
    <t xml:space="preserve"> 131.63 km/h</t>
  </si>
  <si>
    <t xml:space="preserve"> 121.58 km/h</t>
  </si>
  <si>
    <t xml:space="preserve"> 113.37 km/h</t>
  </si>
  <si>
    <t xml:space="preserve"> 117.76 km/h</t>
  </si>
  <si>
    <t xml:space="preserve"> 108.23 km/h</t>
  </si>
  <si>
    <t xml:space="preserve"> 105.74 km/h</t>
  </si>
  <si>
    <t xml:space="preserve"> 115.54 km/h</t>
  </si>
  <si>
    <t xml:space="preserve"> 100.98 km/h</t>
  </si>
  <si>
    <t>17.20 km</t>
  </si>
  <si>
    <t xml:space="preserve">  5 Poom/Järveoja</t>
  </si>
  <si>
    <t xml:space="preserve"> 23 Virves/Pruul</t>
  </si>
  <si>
    <t xml:space="preserve">  7 Bundsen/Loshtshenikov</t>
  </si>
  <si>
    <t xml:space="preserve"> 35 Sultanjants/Oja</t>
  </si>
  <si>
    <t>SS3</t>
  </si>
  <si>
    <t>Vinni1</t>
  </si>
  <si>
    <t xml:space="preserve">  86.74 km/h</t>
  </si>
  <si>
    <t xml:space="preserve">  82.35 km/h</t>
  </si>
  <si>
    <t xml:space="preserve">  78.35 km/h</t>
  </si>
  <si>
    <t xml:space="preserve">  77.00 km/h</t>
  </si>
  <si>
    <t xml:space="preserve">  76.11 km/h</t>
  </si>
  <si>
    <t xml:space="preserve">  73.77 km/h</t>
  </si>
  <si>
    <t xml:space="preserve">  77.49 km/h</t>
  </si>
  <si>
    <t xml:space="preserve">  70.70 km/h</t>
  </si>
  <si>
    <t>11.92 km</t>
  </si>
  <si>
    <t xml:space="preserve"> 25 Balodis/Tole</t>
  </si>
  <si>
    <t xml:space="preserve"> 60 Orgus/Lehtniit</t>
  </si>
  <si>
    <t xml:space="preserve"> 73 Silt/Loel</t>
  </si>
  <si>
    <t>SS4</t>
  </si>
  <si>
    <t>Sae2</t>
  </si>
  <si>
    <t xml:space="preserve"> 134.46 km/h</t>
  </si>
  <si>
    <t xml:space="preserve"> 123.77 km/h</t>
  </si>
  <si>
    <t xml:space="preserve"> 114.69 km/h</t>
  </si>
  <si>
    <t xml:space="preserve"> 112.32 km/h</t>
  </si>
  <si>
    <t xml:space="preserve"> 108.27 km/h</t>
  </si>
  <si>
    <t xml:space="preserve"> 107.50 km/h</t>
  </si>
  <si>
    <t xml:space="preserve"> 114.99 km/h</t>
  </si>
  <si>
    <t xml:space="preserve"> 100.15 km/h</t>
  </si>
  <si>
    <t xml:space="preserve"> 12 Vierimaa/Rajasalo</t>
  </si>
  <si>
    <t>SS5</t>
  </si>
  <si>
    <t>Vinni2</t>
  </si>
  <si>
    <t xml:space="preserve">  90.84 km/h</t>
  </si>
  <si>
    <t xml:space="preserve">  84.88 km/h</t>
  </si>
  <si>
    <t xml:space="preserve">  79.23 km/h</t>
  </si>
  <si>
    <t xml:space="preserve">  79.01 km/h</t>
  </si>
  <si>
    <t xml:space="preserve">  77.22 km/h</t>
  </si>
  <si>
    <t xml:space="preserve">  76.03 km/h</t>
  </si>
  <si>
    <t xml:space="preserve">  78.09 km/h</t>
  </si>
  <si>
    <t xml:space="preserve">  68.39 km/h</t>
  </si>
  <si>
    <t>10.23 km</t>
  </si>
  <si>
    <t xml:space="preserve"> 22 Joona/Koponen</t>
  </si>
  <si>
    <t xml:space="preserve"> 75 Tuberik/Vetesina</t>
  </si>
  <si>
    <t>SS6</t>
  </si>
  <si>
    <t>Sonda2</t>
  </si>
  <si>
    <t xml:space="preserve"> 129.46 km/h</t>
  </si>
  <si>
    <t xml:space="preserve"> 118.74 km/h</t>
  </si>
  <si>
    <t xml:space="preserve"> 109.87 km/h</t>
  </si>
  <si>
    <t xml:space="preserve"> 108.36 km/h</t>
  </si>
  <si>
    <t xml:space="preserve"> 104.43 km/h</t>
  </si>
  <si>
    <t xml:space="preserve"> 102.72 km/h</t>
  </si>
  <si>
    <t xml:space="preserve"> 109.66 km/h</t>
  </si>
  <si>
    <t xml:space="preserve">  95.38 km/h</t>
  </si>
  <si>
    <t>SS7</t>
  </si>
  <si>
    <t>RakvereLinn</t>
  </si>
  <si>
    <t xml:space="preserve">  80.27 km/h</t>
  </si>
  <si>
    <t xml:space="preserve">  77.39 km/h</t>
  </si>
  <si>
    <t xml:space="preserve">  70.09 km/h</t>
  </si>
  <si>
    <t xml:space="preserve">  73.61 km/h</t>
  </si>
  <si>
    <t xml:space="preserve">  71.32 km/h</t>
  </si>
  <si>
    <t xml:space="preserve">  69.35 km/h</t>
  </si>
  <si>
    <t xml:space="preserve">  71.13 km/h</t>
  </si>
  <si>
    <t xml:space="preserve">  63.05 km/h</t>
  </si>
  <si>
    <t xml:space="preserve"> 2.93 km</t>
  </si>
  <si>
    <t xml:space="preserve">  2 Gross/Mōlder</t>
  </si>
  <si>
    <t>Total 88.40 km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</si>
</sst>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10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2" borderId="3" applyNumberFormat="0" applyAlignment="0" applyProtection="0"/>
    <xf numFmtId="0" fontId="11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0" fillId="23" borderId="5" applyNumberFormat="0" applyFont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19" borderId="9" applyNumberFormat="0" applyAlignment="0" applyProtection="0"/>
  </cellStyleXfs>
  <cellXfs count="2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0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1" xfId="0" applyNumberFormat="1" applyFont="1" applyFill="1" applyBorder="1" applyAlignment="1">
      <alignment horizontal="right"/>
    </xf>
    <xf numFmtId="49" fontId="14" fillId="34" borderId="21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21" xfId="0" applyFont="1" applyFill="1" applyBorder="1" applyAlignment="1">
      <alignment horizontal="left" indent="1"/>
    </xf>
    <xf numFmtId="49" fontId="17" fillId="34" borderId="17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34" borderId="0" xfId="0" applyNumberFormat="1" applyFont="1" applyFill="1" applyAlignment="1">
      <alignment horizontal="right" vertical="center"/>
    </xf>
    <xf numFmtId="0" fontId="18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0" fillId="34" borderId="15" xfId="0" applyFont="1" applyFill="1" applyBorder="1" applyAlignment="1" quotePrefix="1">
      <alignment horizontal="right" vertical="center"/>
    </xf>
    <xf numFmtId="0" fontId="23" fillId="34" borderId="0" xfId="0" applyNumberFormat="1" applyFont="1" applyFill="1" applyAlignment="1">
      <alignment vertical="center"/>
    </xf>
    <xf numFmtId="0" fontId="24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vertical="center"/>
    </xf>
    <xf numFmtId="49" fontId="22" fillId="34" borderId="0" xfId="0" applyNumberFormat="1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7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8" fillId="4" borderId="20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9" fillId="34" borderId="0" xfId="0" applyFont="1" applyFill="1" applyAlignment="1">
      <alignment/>
    </xf>
    <xf numFmtId="0" fontId="30" fillId="35" borderId="12" xfId="0" applyFont="1" applyFill="1" applyBorder="1" applyAlignment="1">
      <alignment/>
    </xf>
    <xf numFmtId="2" fontId="31" fillId="35" borderId="14" xfId="0" applyNumberFormat="1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left"/>
    </xf>
    <xf numFmtId="49" fontId="30" fillId="35" borderId="12" xfId="0" applyNumberFormat="1" applyFont="1" applyFill="1" applyBorder="1" applyAlignment="1">
      <alignment horizontal="left"/>
    </xf>
    <xf numFmtId="0" fontId="32" fillId="34" borderId="11" xfId="0" applyNumberFormat="1" applyFont="1" applyFill="1" applyBorder="1" applyAlignment="1">
      <alignment horizontal="right"/>
    </xf>
    <xf numFmtId="0" fontId="32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2" fontId="31" fillId="34" borderId="2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4" borderId="11" xfId="0" applyFont="1" applyFill="1" applyBorder="1" applyAlignment="1">
      <alignment horizontal="right"/>
    </xf>
    <xf numFmtId="0" fontId="31" fillId="4" borderId="10" xfId="0" applyFont="1" applyFill="1" applyBorder="1" applyAlignment="1">
      <alignment horizontal="center"/>
    </xf>
    <xf numFmtId="0" fontId="31" fillId="4" borderId="10" xfId="0" applyFont="1" applyFill="1" applyBorder="1" applyAlignment="1">
      <alignment/>
    </xf>
    <xf numFmtId="49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1" fontId="31" fillId="35" borderId="13" xfId="0" applyNumberFormat="1" applyFont="1" applyFill="1" applyBorder="1" applyAlignment="1">
      <alignment horizontal="right"/>
    </xf>
    <xf numFmtId="0" fontId="31" fillId="35" borderId="12" xfId="0" applyFont="1" applyFill="1" applyBorder="1" applyAlignment="1">
      <alignment horizontal="center"/>
    </xf>
    <xf numFmtId="0" fontId="31" fillId="35" borderId="12" xfId="0" applyFont="1" applyFill="1" applyBorder="1" applyAlignment="1">
      <alignment horizontal="left"/>
    </xf>
    <xf numFmtId="49" fontId="31" fillId="35" borderId="12" xfId="0" applyNumberFormat="1" applyFont="1" applyFill="1" applyBorder="1" applyAlignment="1">
      <alignment horizontal="left"/>
    </xf>
    <xf numFmtId="0" fontId="31" fillId="35" borderId="12" xfId="0" applyFont="1" applyFill="1" applyBorder="1" applyAlignment="1">
      <alignment/>
    </xf>
    <xf numFmtId="0" fontId="23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right" vertical="center"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39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7" fillId="34" borderId="0" xfId="0" applyFont="1" applyFill="1" applyAlignment="1">
      <alignment/>
    </xf>
    <xf numFmtId="0" fontId="38" fillId="34" borderId="0" xfId="0" applyNumberFormat="1" applyFont="1" applyFill="1" applyAlignment="1">
      <alignment horizontal="left"/>
    </xf>
    <xf numFmtId="0" fontId="24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0" fontId="40" fillId="33" borderId="0" xfId="0" applyNumberFormat="1" applyFont="1" applyFill="1" applyAlignment="1">
      <alignment horizontal="left"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6" fillId="34" borderId="0" xfId="0" applyNumberFormat="1" applyFont="1" applyFill="1" applyAlignment="1">
      <alignment horizontal="right"/>
    </xf>
    <xf numFmtId="0" fontId="25" fillId="34" borderId="0" xfId="0" applyFont="1" applyFill="1" applyAlignment="1">
      <alignment horizontal="center"/>
    </xf>
    <xf numFmtId="0" fontId="37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36" fillId="34" borderId="0" xfId="0" applyNumberFormat="1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189" fontId="35" fillId="33" borderId="0" xfId="0" applyNumberFormat="1" applyFont="1" applyFill="1" applyAlignment="1">
      <alignment horizontal="center"/>
    </xf>
    <xf numFmtId="189" fontId="36" fillId="34" borderId="0" xfId="0" applyNumberFormat="1" applyFont="1" applyFill="1" applyAlignment="1" quotePrefix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4" borderId="0" xfId="0" applyFont="1" applyFill="1" applyAlignment="1">
      <alignment/>
    </xf>
    <xf numFmtId="0" fontId="32" fillId="4" borderId="0" xfId="0" applyFont="1" applyFill="1" applyAlignment="1">
      <alignment/>
    </xf>
    <xf numFmtId="0" fontId="26" fillId="4" borderId="0" xfId="0" applyFont="1" applyFill="1" applyAlignment="1">
      <alignment horizontal="center"/>
    </xf>
    <xf numFmtId="189" fontId="34" fillId="4" borderId="0" xfId="0" applyNumberFormat="1" applyFont="1" applyFill="1" applyAlignment="1">
      <alignment horizontal="center"/>
    </xf>
    <xf numFmtId="189" fontId="25" fillId="4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37" fillId="0" borderId="10" xfId="0" applyNumberFormat="1" applyFont="1" applyFill="1" applyBorder="1" applyAlignment="1">
      <alignment horizontal="right" vertical="center"/>
    </xf>
    <xf numFmtId="49" fontId="36" fillId="33" borderId="0" xfId="0" applyNumberFormat="1" applyFont="1" applyFill="1" applyAlignment="1">
      <alignment horizontal="right"/>
    </xf>
    <xf numFmtId="49" fontId="36" fillId="33" borderId="0" xfId="0" applyNumberFormat="1" applyFont="1" applyFill="1" applyAlignment="1">
      <alignment horizontal="center"/>
    </xf>
    <xf numFmtId="49" fontId="36" fillId="33" borderId="0" xfId="0" applyNumberFormat="1" applyFont="1" applyFill="1" applyAlignment="1">
      <alignment/>
    </xf>
    <xf numFmtId="49" fontId="36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right"/>
    </xf>
    <xf numFmtId="49" fontId="42" fillId="33" borderId="0" xfId="0" applyNumberFormat="1" applyFont="1" applyFill="1" applyAlignment="1">
      <alignment horizontal="right"/>
    </xf>
    <xf numFmtId="49" fontId="42" fillId="33" borderId="0" xfId="0" applyNumberFormat="1" applyFont="1" applyFill="1" applyAlignment="1">
      <alignment horizontal="center"/>
    </xf>
    <xf numFmtId="49" fontId="42" fillId="33" borderId="0" xfId="0" applyNumberFormat="1" applyFont="1" applyFill="1" applyAlignment="1">
      <alignment/>
    </xf>
    <xf numFmtId="49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49" fontId="36" fillId="4" borderId="0" xfId="0" applyNumberFormat="1" applyFont="1" applyFill="1" applyAlignment="1">
      <alignment horizontal="right"/>
    </xf>
    <xf numFmtId="49" fontId="36" fillId="4" borderId="0" xfId="0" applyNumberFormat="1" applyFont="1" applyFill="1" applyAlignment="1">
      <alignment horizontal="center"/>
    </xf>
    <xf numFmtId="49" fontId="36" fillId="4" borderId="0" xfId="0" applyNumberFormat="1" applyFont="1" applyFill="1" applyAlignment="1">
      <alignment/>
    </xf>
    <xf numFmtId="49" fontId="36" fillId="4" borderId="0" xfId="0" applyNumberFormat="1" applyFont="1" applyFill="1" applyAlignment="1">
      <alignment horizontal="left"/>
    </xf>
    <xf numFmtId="0" fontId="36" fillId="4" borderId="0" xfId="0" applyFont="1" applyFill="1" applyAlignment="1">
      <alignment horizontal="right"/>
    </xf>
    <xf numFmtId="49" fontId="42" fillId="4" borderId="0" xfId="0" applyNumberFormat="1" applyFont="1" applyFill="1" applyAlignment="1">
      <alignment horizontal="right"/>
    </xf>
    <xf numFmtId="49" fontId="42" fillId="4" borderId="0" xfId="0" applyNumberFormat="1" applyFont="1" applyFill="1" applyAlignment="1">
      <alignment horizontal="center"/>
    </xf>
    <xf numFmtId="49" fontId="42" fillId="4" borderId="0" xfId="0" applyNumberFormat="1" applyFont="1" applyFill="1" applyAlignment="1">
      <alignment/>
    </xf>
    <xf numFmtId="49" fontId="42" fillId="4" borderId="0" xfId="0" applyNumberFormat="1" applyFont="1" applyFill="1" applyAlignment="1">
      <alignment horizontal="left"/>
    </xf>
    <xf numFmtId="0" fontId="42" fillId="4" borderId="0" xfId="0" applyFont="1" applyFill="1" applyAlignment="1">
      <alignment horizontal="right"/>
    </xf>
    <xf numFmtId="0" fontId="44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5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28" fillId="4" borderId="12" xfId="0" applyFont="1" applyFill="1" applyBorder="1" applyAlignment="1">
      <alignment horizontal="right"/>
    </xf>
    <xf numFmtId="0" fontId="16" fillId="4" borderId="21" xfId="0" applyFont="1" applyFill="1" applyBorder="1" applyAlignment="1">
      <alignment/>
    </xf>
    <xf numFmtId="0" fontId="29" fillId="34" borderId="0" xfId="0" applyFont="1" applyFill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19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9" fillId="0" borderId="0" xfId="0" applyFont="1" applyAlignment="1">
      <alignment/>
    </xf>
    <xf numFmtId="1" fontId="47" fillId="35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48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25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43" fillId="4" borderId="10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49" fontId="19" fillId="0" borderId="10" xfId="0" applyNumberFormat="1" applyFont="1" applyFill="1" applyBorder="1" applyAlignment="1">
      <alignment vertical="center"/>
    </xf>
    <xf numFmtId="49" fontId="22" fillId="34" borderId="0" xfId="0" applyNumberFormat="1" applyFont="1" applyFill="1" applyAlignment="1">
      <alignment vertical="center"/>
    </xf>
    <xf numFmtId="49" fontId="19" fillId="34" borderId="10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49" fontId="2" fillId="34" borderId="22" xfId="0" applyNumberFormat="1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49" fontId="0" fillId="34" borderId="21" xfId="0" applyNumberFormat="1" applyFill="1" applyBorder="1" applyAlignment="1">
      <alignment/>
    </xf>
    <xf numFmtId="49" fontId="0" fillId="34" borderId="21" xfId="0" applyNumberFormat="1" applyFill="1" applyBorder="1" applyAlignment="1">
      <alignment horizontal="right"/>
    </xf>
    <xf numFmtId="49" fontId="2" fillId="34" borderId="17" xfId="0" applyNumberFormat="1" applyFont="1" applyFill="1" applyBorder="1" applyAlignment="1">
      <alignment horizontal="right"/>
    </xf>
    <xf numFmtId="2" fontId="50" fillId="34" borderId="2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22" fillId="34" borderId="0" xfId="0" applyNumberFormat="1" applyFont="1" applyFill="1" applyAlignment="1">
      <alignment horizontal="center" vertical="center"/>
    </xf>
    <xf numFmtId="0" fontId="28" fillId="4" borderId="11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49" fontId="22" fillId="34" borderId="0" xfId="0" applyNumberFormat="1" applyFont="1" applyFill="1" applyAlignment="1">
      <alignment horizontal="center"/>
    </xf>
    <xf numFmtId="0" fontId="22" fillId="34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421875" style="76" customWidth="1"/>
    <col min="2" max="2" width="5.140625" style="83" customWidth="1"/>
    <col min="3" max="3" width="8.421875" style="84" customWidth="1"/>
    <col min="4" max="4" width="20.00390625" style="72" bestFit="1" customWidth="1"/>
    <col min="5" max="5" width="20.00390625" style="72" customWidth="1"/>
    <col min="6" max="6" width="10.8515625" style="72" customWidth="1"/>
    <col min="7" max="7" width="33.140625" style="72" customWidth="1"/>
    <col min="8" max="8" width="26.7109375" style="72" bestFit="1" customWidth="1"/>
    <col min="9" max="9" width="9.140625" style="72" customWidth="1"/>
    <col min="10" max="10" width="0" style="72" hidden="1" customWidth="1"/>
    <col min="11" max="16384" width="9.140625" style="72" customWidth="1"/>
  </cols>
  <sheetData>
    <row r="1" spans="1:9" ht="18" customHeight="1">
      <c r="A1" s="268" t="s">
        <v>468</v>
      </c>
      <c r="B1" s="268"/>
      <c r="C1" s="268"/>
      <c r="D1" s="268"/>
      <c r="E1" s="268"/>
      <c r="F1" s="268"/>
      <c r="G1" s="268"/>
      <c r="H1" s="268"/>
      <c r="I1" s="252"/>
    </row>
    <row r="2" spans="1:9" ht="13.5" customHeight="1">
      <c r="A2" s="74"/>
      <c r="B2" s="73"/>
      <c r="C2" s="70"/>
      <c r="D2" s="71"/>
      <c r="E2" s="90"/>
      <c r="F2" s="89" t="s">
        <v>469</v>
      </c>
      <c r="G2" s="90"/>
      <c r="H2" s="157" t="s">
        <v>471</v>
      </c>
      <c r="I2" s="82" t="s">
        <v>474</v>
      </c>
    </row>
    <row r="3" spans="1:10" ht="13.5" customHeight="1">
      <c r="A3" s="75"/>
      <c r="B3" s="73"/>
      <c r="C3" s="70"/>
      <c r="D3" s="71"/>
      <c r="E3" s="90"/>
      <c r="F3" s="89" t="s">
        <v>33</v>
      </c>
      <c r="G3" s="90"/>
      <c r="H3" s="157" t="s">
        <v>472</v>
      </c>
      <c r="I3" s="82" t="s">
        <v>475</v>
      </c>
      <c r="J3" s="222" t="s">
        <v>159</v>
      </c>
    </row>
    <row r="4" spans="1:10" ht="13.5" customHeight="1">
      <c r="A4" s="75"/>
      <c r="B4" s="69"/>
      <c r="C4" s="70"/>
      <c r="D4" s="71"/>
      <c r="E4" s="71"/>
      <c r="F4" s="71"/>
      <c r="G4" s="71"/>
      <c r="H4" s="157" t="s">
        <v>473</v>
      </c>
      <c r="I4" s="82" t="s">
        <v>476</v>
      </c>
      <c r="J4" s="223">
        <v>0.04027777777777778</v>
      </c>
    </row>
    <row r="5" spans="1:10" ht="13.5" customHeight="1">
      <c r="A5" s="75"/>
      <c r="B5" s="69"/>
      <c r="C5" s="70"/>
      <c r="D5" s="71"/>
      <c r="E5" s="71"/>
      <c r="F5" s="71"/>
      <c r="G5" s="71"/>
      <c r="H5" s="157" t="s">
        <v>470</v>
      </c>
      <c r="I5" s="82" t="s">
        <v>477</v>
      </c>
      <c r="J5" s="221">
        <f>TRIM(I5)+$J$4</f>
        <v>0.45069444444444445</v>
      </c>
    </row>
    <row r="6" spans="1:10" ht="13.5" customHeight="1">
      <c r="A6" s="71"/>
      <c r="B6" s="71"/>
      <c r="C6" s="71"/>
      <c r="D6" s="71"/>
      <c r="E6" s="71"/>
      <c r="F6" s="71"/>
      <c r="G6" s="71"/>
      <c r="H6" s="85" t="s">
        <v>153</v>
      </c>
      <c r="I6" s="82" t="s">
        <v>478</v>
      </c>
      <c r="J6" s="221">
        <f>TRIM(I6)+$J$4</f>
        <v>0.45277777777777783</v>
      </c>
    </row>
    <row r="7" spans="1:10" ht="13.5" customHeight="1">
      <c r="A7" s="75"/>
      <c r="B7" s="86" t="s">
        <v>78</v>
      </c>
      <c r="C7" s="87"/>
      <c r="D7" s="88"/>
      <c r="E7" s="71"/>
      <c r="F7" s="71"/>
      <c r="G7" s="71"/>
      <c r="H7" s="85" t="s">
        <v>154</v>
      </c>
      <c r="I7" s="82" t="s">
        <v>479</v>
      </c>
      <c r="J7" s="221">
        <f>TRIM(I7)+$J$4</f>
        <v>0.4541666666666667</v>
      </c>
    </row>
    <row r="8" spans="2:9" ht="12.75">
      <c r="B8" s="77" t="s">
        <v>79</v>
      </c>
      <c r="C8" s="78" t="s">
        <v>80</v>
      </c>
      <c r="D8" s="79" t="s">
        <v>81</v>
      </c>
      <c r="E8" s="80" t="s">
        <v>82</v>
      </c>
      <c r="F8" s="78" t="s">
        <v>83</v>
      </c>
      <c r="G8" s="79" t="s">
        <v>84</v>
      </c>
      <c r="H8" s="79" t="s">
        <v>85</v>
      </c>
      <c r="I8" s="81" t="s">
        <v>86</v>
      </c>
    </row>
    <row r="9" spans="1:10" ht="15" customHeight="1">
      <c r="A9" s="97" t="s">
        <v>175</v>
      </c>
      <c r="B9" s="98">
        <v>8</v>
      </c>
      <c r="C9" s="99" t="s">
        <v>119</v>
      </c>
      <c r="D9" s="100" t="s">
        <v>258</v>
      </c>
      <c r="E9" s="100" t="s">
        <v>259</v>
      </c>
      <c r="F9" s="99" t="s">
        <v>121</v>
      </c>
      <c r="G9" s="100" t="s">
        <v>260</v>
      </c>
      <c r="H9" s="100" t="s">
        <v>261</v>
      </c>
      <c r="I9" s="101" t="s">
        <v>241</v>
      </c>
      <c r="J9" s="235"/>
    </row>
    <row r="10" spans="1:10" ht="15.75" customHeight="1">
      <c r="A10" s="97" t="s">
        <v>176</v>
      </c>
      <c r="B10" s="98">
        <v>2</v>
      </c>
      <c r="C10" s="99" t="s">
        <v>119</v>
      </c>
      <c r="D10" s="100" t="s">
        <v>70</v>
      </c>
      <c r="E10" s="100" t="s">
        <v>480</v>
      </c>
      <c r="F10" s="99" t="s">
        <v>121</v>
      </c>
      <c r="G10" s="100" t="s">
        <v>135</v>
      </c>
      <c r="H10" s="100" t="s">
        <v>71</v>
      </c>
      <c r="I10" s="101" t="s">
        <v>242</v>
      </c>
      <c r="J10" s="235"/>
    </row>
    <row r="11" spans="1:10" ht="15" customHeight="1">
      <c r="A11" s="97" t="s">
        <v>177</v>
      </c>
      <c r="B11" s="98">
        <v>3</v>
      </c>
      <c r="C11" s="99" t="s">
        <v>156</v>
      </c>
      <c r="D11" s="100" t="s">
        <v>173</v>
      </c>
      <c r="E11" s="100" t="s">
        <v>174</v>
      </c>
      <c r="F11" s="99" t="s">
        <v>121</v>
      </c>
      <c r="G11" s="100" t="s">
        <v>7</v>
      </c>
      <c r="H11" s="100" t="s">
        <v>502</v>
      </c>
      <c r="I11" s="101" t="s">
        <v>243</v>
      </c>
      <c r="J11" s="235"/>
    </row>
    <row r="12" spans="1:10" ht="15" customHeight="1">
      <c r="A12" s="97" t="s">
        <v>178</v>
      </c>
      <c r="B12" s="98">
        <v>4</v>
      </c>
      <c r="C12" s="99" t="s">
        <v>156</v>
      </c>
      <c r="D12" s="100" t="s">
        <v>158</v>
      </c>
      <c r="E12" s="100" t="s">
        <v>47</v>
      </c>
      <c r="F12" s="99" t="s">
        <v>121</v>
      </c>
      <c r="G12" s="100" t="s">
        <v>135</v>
      </c>
      <c r="H12" s="100" t="s">
        <v>160</v>
      </c>
      <c r="I12" s="101" t="s">
        <v>244</v>
      </c>
      <c r="J12" s="235"/>
    </row>
    <row r="13" spans="1:10" ht="15" customHeight="1">
      <c r="A13" s="97" t="s">
        <v>179</v>
      </c>
      <c r="B13" s="98">
        <v>5</v>
      </c>
      <c r="C13" s="99" t="s">
        <v>156</v>
      </c>
      <c r="D13" s="100" t="s">
        <v>150</v>
      </c>
      <c r="E13" s="100" t="s">
        <v>151</v>
      </c>
      <c r="F13" s="99" t="s">
        <v>121</v>
      </c>
      <c r="G13" s="100" t="s">
        <v>13</v>
      </c>
      <c r="H13" s="100" t="s">
        <v>252</v>
      </c>
      <c r="I13" s="101" t="s">
        <v>245</v>
      </c>
      <c r="J13" s="235"/>
    </row>
    <row r="14" spans="1:10" ht="15" customHeight="1">
      <c r="A14" s="97" t="s">
        <v>180</v>
      </c>
      <c r="B14" s="98">
        <v>6</v>
      </c>
      <c r="C14" s="99" t="s">
        <v>119</v>
      </c>
      <c r="D14" s="100" t="s">
        <v>253</v>
      </c>
      <c r="E14" s="100" t="s">
        <v>254</v>
      </c>
      <c r="F14" s="99" t="s">
        <v>121</v>
      </c>
      <c r="G14" s="100" t="s">
        <v>122</v>
      </c>
      <c r="H14" s="100" t="s">
        <v>72</v>
      </c>
      <c r="I14" s="101" t="s">
        <v>267</v>
      </c>
      <c r="J14" s="235"/>
    </row>
    <row r="15" spans="1:10" ht="15" customHeight="1">
      <c r="A15" s="97" t="s">
        <v>181</v>
      </c>
      <c r="B15" s="98">
        <v>7</v>
      </c>
      <c r="C15" s="99" t="s">
        <v>115</v>
      </c>
      <c r="D15" s="100" t="s">
        <v>255</v>
      </c>
      <c r="E15" s="100" t="s">
        <v>256</v>
      </c>
      <c r="F15" s="99" t="s">
        <v>121</v>
      </c>
      <c r="G15" s="100" t="s">
        <v>51</v>
      </c>
      <c r="H15" s="100" t="s">
        <v>257</v>
      </c>
      <c r="I15" s="101" t="s">
        <v>246</v>
      </c>
      <c r="J15" s="235"/>
    </row>
    <row r="16" spans="1:10" ht="15" customHeight="1">
      <c r="A16" s="97" t="s">
        <v>182</v>
      </c>
      <c r="B16" s="98">
        <v>9</v>
      </c>
      <c r="C16" s="99" t="s">
        <v>119</v>
      </c>
      <c r="D16" s="100" t="s">
        <v>49</v>
      </c>
      <c r="E16" s="100" t="s">
        <v>50</v>
      </c>
      <c r="F16" s="99" t="s">
        <v>121</v>
      </c>
      <c r="G16" s="100" t="s">
        <v>481</v>
      </c>
      <c r="H16" s="100" t="s">
        <v>72</v>
      </c>
      <c r="I16" s="101" t="s">
        <v>247</v>
      </c>
      <c r="J16" s="235"/>
    </row>
    <row r="17" spans="1:10" ht="15" customHeight="1">
      <c r="A17" s="97" t="s">
        <v>183</v>
      </c>
      <c r="B17" s="98">
        <v>10</v>
      </c>
      <c r="C17" s="99" t="s">
        <v>156</v>
      </c>
      <c r="D17" s="100" t="s">
        <v>15</v>
      </c>
      <c r="E17" s="100" t="s">
        <v>16</v>
      </c>
      <c r="F17" s="99" t="s">
        <v>121</v>
      </c>
      <c r="G17" s="100" t="s">
        <v>262</v>
      </c>
      <c r="H17" s="100" t="s">
        <v>160</v>
      </c>
      <c r="I17" s="101" t="s">
        <v>248</v>
      </c>
      <c r="J17" s="235"/>
    </row>
    <row r="18" spans="1:10" ht="15" customHeight="1">
      <c r="A18" s="97" t="s">
        <v>184</v>
      </c>
      <c r="B18" s="98">
        <v>30</v>
      </c>
      <c r="C18" s="99" t="s">
        <v>119</v>
      </c>
      <c r="D18" s="100" t="s">
        <v>482</v>
      </c>
      <c r="E18" s="100" t="s">
        <v>297</v>
      </c>
      <c r="F18" s="99" t="s">
        <v>265</v>
      </c>
      <c r="G18" s="100" t="s">
        <v>124</v>
      </c>
      <c r="H18" s="100" t="s">
        <v>298</v>
      </c>
      <c r="I18" s="101" t="s">
        <v>249</v>
      </c>
      <c r="J18" s="235"/>
    </row>
    <row r="19" spans="1:10" ht="15" customHeight="1">
      <c r="A19" s="97" t="s">
        <v>185</v>
      </c>
      <c r="B19" s="98">
        <v>11</v>
      </c>
      <c r="C19" s="99" t="s">
        <v>115</v>
      </c>
      <c r="D19" s="100" t="s">
        <v>9</v>
      </c>
      <c r="E19" s="100" t="s">
        <v>10</v>
      </c>
      <c r="F19" s="99" t="s">
        <v>144</v>
      </c>
      <c r="G19" s="100" t="s">
        <v>11</v>
      </c>
      <c r="H19" s="100" t="s">
        <v>123</v>
      </c>
      <c r="I19" s="101" t="s">
        <v>250</v>
      </c>
      <c r="J19" s="235"/>
    </row>
    <row r="20" spans="1:10" ht="15" customHeight="1">
      <c r="A20" s="97" t="s">
        <v>186</v>
      </c>
      <c r="B20" s="98">
        <v>12</v>
      </c>
      <c r="C20" s="99" t="s">
        <v>115</v>
      </c>
      <c r="D20" s="100" t="s">
        <v>263</v>
      </c>
      <c r="E20" s="100" t="s">
        <v>264</v>
      </c>
      <c r="F20" s="99" t="s">
        <v>265</v>
      </c>
      <c r="G20" s="100" t="s">
        <v>266</v>
      </c>
      <c r="H20" s="100" t="s">
        <v>127</v>
      </c>
      <c r="I20" s="101" t="s">
        <v>251</v>
      </c>
      <c r="J20" s="235"/>
    </row>
    <row r="21" spans="1:10" ht="15" customHeight="1">
      <c r="A21" s="97" t="s">
        <v>187</v>
      </c>
      <c r="B21" s="98">
        <v>14</v>
      </c>
      <c r="C21" s="99" t="s">
        <v>119</v>
      </c>
      <c r="D21" s="100" t="s">
        <v>54</v>
      </c>
      <c r="E21" s="100" t="s">
        <v>55</v>
      </c>
      <c r="F21" s="99" t="s">
        <v>121</v>
      </c>
      <c r="G21" s="100" t="s">
        <v>481</v>
      </c>
      <c r="H21" s="100" t="s">
        <v>56</v>
      </c>
      <c r="I21" s="101" t="s">
        <v>287</v>
      </c>
      <c r="J21" s="235"/>
    </row>
    <row r="22" spans="1:10" ht="15" customHeight="1">
      <c r="A22" s="97" t="s">
        <v>188</v>
      </c>
      <c r="B22" s="98">
        <v>15</v>
      </c>
      <c r="C22" s="99" t="s">
        <v>118</v>
      </c>
      <c r="D22" s="100" t="s">
        <v>268</v>
      </c>
      <c r="E22" s="100" t="s">
        <v>269</v>
      </c>
      <c r="F22" s="99" t="s">
        <v>144</v>
      </c>
      <c r="G22" s="100" t="s">
        <v>11</v>
      </c>
      <c r="H22" s="100" t="s">
        <v>270</v>
      </c>
      <c r="I22" s="101" t="s">
        <v>288</v>
      </c>
      <c r="J22" s="235"/>
    </row>
    <row r="23" spans="1:10" ht="15" customHeight="1">
      <c r="A23" s="97" t="s">
        <v>189</v>
      </c>
      <c r="B23" s="98">
        <v>16</v>
      </c>
      <c r="C23" s="99" t="s">
        <v>118</v>
      </c>
      <c r="D23" s="100" t="s">
        <v>271</v>
      </c>
      <c r="E23" s="100" t="s">
        <v>272</v>
      </c>
      <c r="F23" s="99" t="s">
        <v>273</v>
      </c>
      <c r="G23" s="100" t="s">
        <v>487</v>
      </c>
      <c r="H23" s="100" t="s">
        <v>274</v>
      </c>
      <c r="I23" s="101" t="s">
        <v>289</v>
      </c>
      <c r="J23" s="235"/>
    </row>
    <row r="24" spans="1:10" ht="15" customHeight="1">
      <c r="A24" s="97" t="s">
        <v>190</v>
      </c>
      <c r="B24" s="98">
        <v>17</v>
      </c>
      <c r="C24" s="99" t="s">
        <v>118</v>
      </c>
      <c r="D24" s="100" t="s">
        <v>275</v>
      </c>
      <c r="E24" s="100" t="s">
        <v>276</v>
      </c>
      <c r="F24" s="99" t="s">
        <v>273</v>
      </c>
      <c r="G24" s="100" t="s">
        <v>277</v>
      </c>
      <c r="H24" s="100" t="s">
        <v>278</v>
      </c>
      <c r="I24" s="101" t="s">
        <v>291</v>
      </c>
      <c r="J24" s="235"/>
    </row>
    <row r="25" spans="1:10" ht="15" customHeight="1">
      <c r="A25" s="97" t="s">
        <v>191</v>
      </c>
      <c r="B25" s="98">
        <v>18</v>
      </c>
      <c r="C25" s="99" t="s">
        <v>118</v>
      </c>
      <c r="D25" s="100" t="s">
        <v>134</v>
      </c>
      <c r="E25" s="100" t="s">
        <v>240</v>
      </c>
      <c r="F25" s="99" t="s">
        <v>121</v>
      </c>
      <c r="G25" s="100" t="s">
        <v>135</v>
      </c>
      <c r="H25" s="100" t="s">
        <v>12</v>
      </c>
      <c r="I25" s="101" t="s">
        <v>292</v>
      </c>
      <c r="J25" s="235"/>
    </row>
    <row r="26" spans="1:10" ht="15" customHeight="1">
      <c r="A26" s="97" t="s">
        <v>192</v>
      </c>
      <c r="B26" s="98">
        <v>19</v>
      </c>
      <c r="C26" s="99" t="s">
        <v>118</v>
      </c>
      <c r="D26" s="100" t="s">
        <v>279</v>
      </c>
      <c r="E26" s="100" t="s">
        <v>280</v>
      </c>
      <c r="F26" s="99" t="s">
        <v>121</v>
      </c>
      <c r="G26" s="100" t="s">
        <v>124</v>
      </c>
      <c r="H26" s="100" t="s">
        <v>274</v>
      </c>
      <c r="I26" s="101" t="s">
        <v>295</v>
      </c>
      <c r="J26" s="235"/>
    </row>
    <row r="27" spans="1:10" ht="15" customHeight="1">
      <c r="A27" s="97" t="s">
        <v>193</v>
      </c>
      <c r="B27" s="98">
        <v>20</v>
      </c>
      <c r="C27" s="99" t="s">
        <v>118</v>
      </c>
      <c r="D27" s="100" t="s">
        <v>52</v>
      </c>
      <c r="E27" s="100" t="s">
        <v>45</v>
      </c>
      <c r="F27" s="99" t="s">
        <v>121</v>
      </c>
      <c r="G27" s="100" t="s">
        <v>7</v>
      </c>
      <c r="H27" s="100" t="s">
        <v>152</v>
      </c>
      <c r="I27" s="101" t="s">
        <v>299</v>
      </c>
      <c r="J27" s="235"/>
    </row>
    <row r="28" spans="1:10" ht="15" customHeight="1">
      <c r="A28" s="97" t="s">
        <v>194</v>
      </c>
      <c r="B28" s="98">
        <v>21</v>
      </c>
      <c r="C28" s="99" t="s">
        <v>118</v>
      </c>
      <c r="D28" s="100" t="s">
        <v>281</v>
      </c>
      <c r="E28" s="100" t="s">
        <v>282</v>
      </c>
      <c r="F28" s="99" t="s">
        <v>144</v>
      </c>
      <c r="G28" s="100" t="s">
        <v>283</v>
      </c>
      <c r="H28" s="100" t="s">
        <v>278</v>
      </c>
      <c r="I28" s="101" t="s">
        <v>300</v>
      </c>
      <c r="J28" s="235"/>
    </row>
    <row r="29" spans="1:10" ht="15" customHeight="1">
      <c r="A29" s="97" t="s">
        <v>195</v>
      </c>
      <c r="B29" s="98">
        <v>22</v>
      </c>
      <c r="C29" s="99" t="s">
        <v>118</v>
      </c>
      <c r="D29" s="100" t="s">
        <v>284</v>
      </c>
      <c r="E29" s="100" t="s">
        <v>285</v>
      </c>
      <c r="F29" s="99" t="s">
        <v>265</v>
      </c>
      <c r="G29" s="100" t="s">
        <v>286</v>
      </c>
      <c r="H29" s="100" t="s">
        <v>152</v>
      </c>
      <c r="I29" s="101" t="s">
        <v>303</v>
      </c>
      <c r="J29" s="235"/>
    </row>
    <row r="30" spans="1:10" ht="15" customHeight="1">
      <c r="A30" s="97" t="s">
        <v>196</v>
      </c>
      <c r="B30" s="98">
        <v>23</v>
      </c>
      <c r="C30" s="99" t="s">
        <v>118</v>
      </c>
      <c r="D30" s="100" t="s">
        <v>57</v>
      </c>
      <c r="E30" s="100" t="s">
        <v>157</v>
      </c>
      <c r="F30" s="99" t="s">
        <v>121</v>
      </c>
      <c r="G30" s="100" t="s">
        <v>135</v>
      </c>
      <c r="H30" s="100" t="s">
        <v>152</v>
      </c>
      <c r="I30" s="101" t="s">
        <v>306</v>
      </c>
      <c r="J30" s="235"/>
    </row>
    <row r="31" spans="1:10" ht="15" customHeight="1">
      <c r="A31" s="97" t="s">
        <v>197</v>
      </c>
      <c r="B31" s="98">
        <v>24</v>
      </c>
      <c r="C31" s="99" t="s">
        <v>115</v>
      </c>
      <c r="D31" s="251" t="s">
        <v>0</v>
      </c>
      <c r="E31" s="100" t="s">
        <v>8</v>
      </c>
      <c r="F31" s="99" t="s">
        <v>121</v>
      </c>
      <c r="G31" s="100" t="s">
        <v>51</v>
      </c>
      <c r="H31" s="100" t="s">
        <v>126</v>
      </c>
      <c r="I31" s="101" t="s">
        <v>307</v>
      </c>
      <c r="J31" s="235"/>
    </row>
    <row r="32" spans="1:10" ht="15" customHeight="1">
      <c r="A32" s="97" t="s">
        <v>198</v>
      </c>
      <c r="B32" s="98">
        <v>25</v>
      </c>
      <c r="C32" s="99" t="s">
        <v>115</v>
      </c>
      <c r="D32" s="100" t="s">
        <v>46</v>
      </c>
      <c r="E32" s="253" t="s">
        <v>488</v>
      </c>
      <c r="F32" s="99" t="s">
        <v>144</v>
      </c>
      <c r="G32" s="100" t="s">
        <v>11</v>
      </c>
      <c r="H32" s="100" t="s">
        <v>126</v>
      </c>
      <c r="I32" s="101" t="s">
        <v>309</v>
      </c>
      <c r="J32" s="235"/>
    </row>
    <row r="33" spans="1:10" ht="15" customHeight="1">
      <c r="A33" s="97" t="s">
        <v>199</v>
      </c>
      <c r="B33" s="98">
        <v>26</v>
      </c>
      <c r="C33" s="99" t="s">
        <v>116</v>
      </c>
      <c r="D33" s="251" t="s">
        <v>130</v>
      </c>
      <c r="E33" s="251" t="s">
        <v>131</v>
      </c>
      <c r="F33" s="99" t="s">
        <v>121</v>
      </c>
      <c r="G33" s="100" t="s">
        <v>128</v>
      </c>
      <c r="H33" s="100" t="s">
        <v>129</v>
      </c>
      <c r="I33" s="101" t="s">
        <v>314</v>
      </c>
      <c r="J33" s="235"/>
    </row>
    <row r="34" spans="1:10" ht="15" customHeight="1">
      <c r="A34" s="97" t="s">
        <v>200</v>
      </c>
      <c r="B34" s="98">
        <v>27</v>
      </c>
      <c r="C34" s="99" t="s">
        <v>116</v>
      </c>
      <c r="D34" s="100" t="s">
        <v>141</v>
      </c>
      <c r="E34" s="100" t="s">
        <v>142</v>
      </c>
      <c r="F34" s="99" t="s">
        <v>121</v>
      </c>
      <c r="G34" s="100" t="s">
        <v>14</v>
      </c>
      <c r="H34" s="100" t="s">
        <v>290</v>
      </c>
      <c r="I34" s="101" t="s">
        <v>315</v>
      </c>
      <c r="J34" s="235"/>
    </row>
    <row r="35" spans="1:10" ht="15" customHeight="1">
      <c r="A35" s="97" t="s">
        <v>201</v>
      </c>
      <c r="B35" s="98">
        <v>28</v>
      </c>
      <c r="C35" s="99" t="s">
        <v>116</v>
      </c>
      <c r="D35" s="100" t="s">
        <v>59</v>
      </c>
      <c r="E35" s="100" t="s">
        <v>60</v>
      </c>
      <c r="F35" s="99" t="s">
        <v>121</v>
      </c>
      <c r="G35" s="100" t="s">
        <v>14</v>
      </c>
      <c r="H35" s="100" t="s">
        <v>129</v>
      </c>
      <c r="I35" s="101" t="s">
        <v>316</v>
      </c>
      <c r="J35" s="235"/>
    </row>
    <row r="36" spans="1:10" ht="15" customHeight="1">
      <c r="A36" s="97" t="s">
        <v>202</v>
      </c>
      <c r="B36" s="98">
        <v>29</v>
      </c>
      <c r="C36" s="99" t="s">
        <v>116</v>
      </c>
      <c r="D36" s="100" t="s">
        <v>293</v>
      </c>
      <c r="E36" s="100" t="s">
        <v>294</v>
      </c>
      <c r="F36" s="99" t="s">
        <v>121</v>
      </c>
      <c r="G36" s="100" t="s">
        <v>132</v>
      </c>
      <c r="H36" s="100" t="s">
        <v>129</v>
      </c>
      <c r="I36" s="101" t="s">
        <v>317</v>
      </c>
      <c r="J36" s="235"/>
    </row>
    <row r="37" spans="1:10" ht="15" customHeight="1">
      <c r="A37" s="97" t="s">
        <v>203</v>
      </c>
      <c r="B37" s="98">
        <v>31</v>
      </c>
      <c r="C37" s="99" t="s">
        <v>115</v>
      </c>
      <c r="D37" s="100" t="s">
        <v>3</v>
      </c>
      <c r="E37" s="100" t="s">
        <v>4</v>
      </c>
      <c r="F37" s="99" t="s">
        <v>121</v>
      </c>
      <c r="G37" s="100" t="s">
        <v>483</v>
      </c>
      <c r="H37" s="100" t="s">
        <v>123</v>
      </c>
      <c r="I37" s="101" t="s">
        <v>322</v>
      </c>
      <c r="J37" s="235"/>
    </row>
    <row r="38" spans="1:10" ht="15" customHeight="1">
      <c r="A38" s="97" t="s">
        <v>204</v>
      </c>
      <c r="B38" s="98">
        <v>32</v>
      </c>
      <c r="C38" s="99" t="s">
        <v>115</v>
      </c>
      <c r="D38" s="100" t="s">
        <v>301</v>
      </c>
      <c r="E38" s="100" t="s">
        <v>302</v>
      </c>
      <c r="F38" s="99" t="s">
        <v>121</v>
      </c>
      <c r="G38" s="100" t="s">
        <v>124</v>
      </c>
      <c r="H38" s="100" t="s">
        <v>127</v>
      </c>
      <c r="I38" s="101" t="s">
        <v>326</v>
      </c>
      <c r="J38" s="235"/>
    </row>
    <row r="39" spans="1:10" ht="15" customHeight="1">
      <c r="A39" s="97" t="s">
        <v>205</v>
      </c>
      <c r="B39" s="98">
        <v>33</v>
      </c>
      <c r="C39" s="99" t="s">
        <v>115</v>
      </c>
      <c r="D39" s="100" t="s">
        <v>304</v>
      </c>
      <c r="E39" s="100" t="s">
        <v>305</v>
      </c>
      <c r="F39" s="99" t="s">
        <v>121</v>
      </c>
      <c r="G39" s="100" t="s">
        <v>125</v>
      </c>
      <c r="H39" s="100" t="s">
        <v>123</v>
      </c>
      <c r="I39" s="101" t="s">
        <v>327</v>
      </c>
      <c r="J39" s="235"/>
    </row>
    <row r="40" spans="1:10" ht="15" customHeight="1">
      <c r="A40" s="97" t="s">
        <v>206</v>
      </c>
      <c r="B40" s="98">
        <v>34</v>
      </c>
      <c r="C40" s="99" t="s">
        <v>115</v>
      </c>
      <c r="D40" s="100" t="s">
        <v>139</v>
      </c>
      <c r="E40" s="100" t="s">
        <v>143</v>
      </c>
      <c r="F40" s="99" t="s">
        <v>121</v>
      </c>
      <c r="G40" s="100" t="s">
        <v>128</v>
      </c>
      <c r="H40" s="100" t="s">
        <v>140</v>
      </c>
      <c r="I40" s="101" t="s">
        <v>329</v>
      </c>
      <c r="J40" s="235"/>
    </row>
    <row r="41" spans="1:10" ht="15" customHeight="1">
      <c r="A41" s="97" t="s">
        <v>207</v>
      </c>
      <c r="B41" s="98">
        <v>35</v>
      </c>
      <c r="C41" s="99" t="s">
        <v>114</v>
      </c>
      <c r="D41" s="100" t="s">
        <v>18</v>
      </c>
      <c r="E41" s="100" t="s">
        <v>19</v>
      </c>
      <c r="F41" s="99" t="s">
        <v>121</v>
      </c>
      <c r="G41" s="100" t="s">
        <v>132</v>
      </c>
      <c r="H41" s="100" t="s">
        <v>308</v>
      </c>
      <c r="I41" s="101" t="s">
        <v>330</v>
      </c>
      <c r="J41" s="235"/>
    </row>
    <row r="42" spans="1:10" ht="15" customHeight="1">
      <c r="A42" s="97" t="s">
        <v>208</v>
      </c>
      <c r="B42" s="98">
        <v>36</v>
      </c>
      <c r="C42" s="99" t="s">
        <v>117</v>
      </c>
      <c r="D42" s="100" t="s">
        <v>310</v>
      </c>
      <c r="E42" s="100" t="s">
        <v>311</v>
      </c>
      <c r="F42" s="99" t="s">
        <v>121</v>
      </c>
      <c r="G42" s="100" t="s">
        <v>312</v>
      </c>
      <c r="H42" s="100" t="s">
        <v>313</v>
      </c>
      <c r="I42" s="101" t="s">
        <v>331</v>
      </c>
      <c r="J42" s="235"/>
    </row>
    <row r="43" spans="1:10" ht="15" customHeight="1">
      <c r="A43" s="97" t="s">
        <v>209</v>
      </c>
      <c r="B43" s="98">
        <v>37</v>
      </c>
      <c r="C43" s="99" t="s">
        <v>116</v>
      </c>
      <c r="D43" s="100" t="s">
        <v>5</v>
      </c>
      <c r="E43" s="100" t="s">
        <v>6</v>
      </c>
      <c r="F43" s="99" t="s">
        <v>121</v>
      </c>
      <c r="G43" s="100" t="s">
        <v>61</v>
      </c>
      <c r="H43" s="100" t="s">
        <v>129</v>
      </c>
      <c r="I43" s="101" t="s">
        <v>334</v>
      </c>
      <c r="J43" s="235"/>
    </row>
    <row r="44" spans="1:10" ht="15" customHeight="1">
      <c r="A44" s="97" t="s">
        <v>210</v>
      </c>
      <c r="B44" s="98">
        <v>38</v>
      </c>
      <c r="C44" s="99" t="s">
        <v>116</v>
      </c>
      <c r="D44" s="100" t="s">
        <v>1</v>
      </c>
      <c r="E44" s="100" t="s">
        <v>2</v>
      </c>
      <c r="F44" s="99" t="s">
        <v>121</v>
      </c>
      <c r="G44" s="100" t="s">
        <v>17</v>
      </c>
      <c r="H44" s="100" t="s">
        <v>138</v>
      </c>
      <c r="I44" s="101" t="s">
        <v>337</v>
      </c>
      <c r="J44" s="235"/>
    </row>
    <row r="45" spans="1:10" ht="15" customHeight="1">
      <c r="A45" s="97" t="s">
        <v>211</v>
      </c>
      <c r="B45" s="98">
        <v>39</v>
      </c>
      <c r="C45" s="99" t="s">
        <v>117</v>
      </c>
      <c r="D45" s="100" t="s">
        <v>36</v>
      </c>
      <c r="E45" s="100" t="s">
        <v>37</v>
      </c>
      <c r="F45" s="99" t="s">
        <v>121</v>
      </c>
      <c r="G45" s="100" t="s">
        <v>53</v>
      </c>
      <c r="H45" s="100" t="s">
        <v>489</v>
      </c>
      <c r="I45" s="101" t="s">
        <v>340</v>
      </c>
      <c r="J45" s="235"/>
    </row>
    <row r="46" spans="1:10" ht="15" customHeight="1">
      <c r="A46" s="97" t="s">
        <v>212</v>
      </c>
      <c r="B46" s="98">
        <v>40</v>
      </c>
      <c r="C46" s="99" t="s">
        <v>117</v>
      </c>
      <c r="D46" s="100" t="s">
        <v>318</v>
      </c>
      <c r="E46" s="100" t="s">
        <v>319</v>
      </c>
      <c r="F46" s="99" t="s">
        <v>265</v>
      </c>
      <c r="G46" s="100" t="s">
        <v>320</v>
      </c>
      <c r="H46" s="100" t="s">
        <v>321</v>
      </c>
      <c r="I46" s="101" t="s">
        <v>344</v>
      </c>
      <c r="J46" s="235"/>
    </row>
    <row r="47" spans="1:10" ht="15" customHeight="1">
      <c r="A47" s="97" t="s">
        <v>213</v>
      </c>
      <c r="B47" s="98">
        <v>41</v>
      </c>
      <c r="C47" s="99" t="s">
        <v>117</v>
      </c>
      <c r="D47" s="100" t="s">
        <v>323</v>
      </c>
      <c r="E47" s="100" t="s">
        <v>324</v>
      </c>
      <c r="F47" s="99" t="s">
        <v>265</v>
      </c>
      <c r="G47" s="100" t="s">
        <v>325</v>
      </c>
      <c r="H47" s="100" t="s">
        <v>72</v>
      </c>
      <c r="I47" s="101" t="s">
        <v>347</v>
      </c>
      <c r="J47" s="235"/>
    </row>
    <row r="48" spans="1:10" ht="15" customHeight="1">
      <c r="A48" s="97" t="s">
        <v>214</v>
      </c>
      <c r="B48" s="98">
        <v>43</v>
      </c>
      <c r="C48" s="99" t="s">
        <v>115</v>
      </c>
      <c r="D48" s="100" t="s">
        <v>29</v>
      </c>
      <c r="E48" s="100" t="s">
        <v>328</v>
      </c>
      <c r="F48" s="99" t="s">
        <v>121</v>
      </c>
      <c r="G48" s="100" t="s">
        <v>132</v>
      </c>
      <c r="H48" s="100" t="s">
        <v>140</v>
      </c>
      <c r="I48" s="101" t="s">
        <v>351</v>
      </c>
      <c r="J48" s="235"/>
    </row>
    <row r="49" spans="1:10" ht="15" customHeight="1">
      <c r="A49" s="97" t="s">
        <v>215</v>
      </c>
      <c r="B49" s="98">
        <v>44</v>
      </c>
      <c r="C49" s="99" t="s">
        <v>117</v>
      </c>
      <c r="D49" s="100" t="s">
        <v>28</v>
      </c>
      <c r="E49" s="100" t="s">
        <v>38</v>
      </c>
      <c r="F49" s="99" t="s">
        <v>121</v>
      </c>
      <c r="G49" s="100" t="s">
        <v>61</v>
      </c>
      <c r="H49" s="100" t="s">
        <v>136</v>
      </c>
      <c r="I49" s="101" t="s">
        <v>355</v>
      </c>
      <c r="J49" s="235"/>
    </row>
    <row r="50" spans="1:10" ht="15" customHeight="1">
      <c r="A50" s="97" t="s">
        <v>216</v>
      </c>
      <c r="B50" s="98">
        <v>45</v>
      </c>
      <c r="C50" s="99" t="s">
        <v>115</v>
      </c>
      <c r="D50" s="100" t="s">
        <v>22</v>
      </c>
      <c r="E50" s="100" t="s">
        <v>23</v>
      </c>
      <c r="F50" s="99" t="s">
        <v>121</v>
      </c>
      <c r="G50" s="100" t="s">
        <v>483</v>
      </c>
      <c r="H50" s="100" t="s">
        <v>24</v>
      </c>
      <c r="I50" s="101" t="s">
        <v>359</v>
      </c>
      <c r="J50" s="235"/>
    </row>
    <row r="51" spans="1:10" ht="15" customHeight="1">
      <c r="A51" s="97" t="s">
        <v>217</v>
      </c>
      <c r="B51" s="98">
        <v>46</v>
      </c>
      <c r="C51" s="99" t="s">
        <v>115</v>
      </c>
      <c r="D51" s="100" t="s">
        <v>332</v>
      </c>
      <c r="E51" s="100" t="s">
        <v>333</v>
      </c>
      <c r="F51" s="99" t="s">
        <v>121</v>
      </c>
      <c r="G51" s="100" t="s">
        <v>481</v>
      </c>
      <c r="H51" s="100" t="s">
        <v>123</v>
      </c>
      <c r="I51" s="101" t="s">
        <v>362</v>
      </c>
      <c r="J51" s="235"/>
    </row>
    <row r="52" spans="1:10" ht="15" customHeight="1">
      <c r="A52" s="97" t="s">
        <v>218</v>
      </c>
      <c r="B52" s="98">
        <v>47</v>
      </c>
      <c r="C52" s="99" t="s">
        <v>114</v>
      </c>
      <c r="D52" s="100" t="s">
        <v>335</v>
      </c>
      <c r="E52" s="100" t="s">
        <v>336</v>
      </c>
      <c r="F52" s="99" t="s">
        <v>121</v>
      </c>
      <c r="G52" s="100" t="s">
        <v>58</v>
      </c>
      <c r="H52" s="100" t="s">
        <v>133</v>
      </c>
      <c r="I52" s="101" t="s">
        <v>365</v>
      </c>
      <c r="J52" s="235"/>
    </row>
    <row r="53" spans="1:10" ht="15" customHeight="1">
      <c r="A53" s="97" t="s">
        <v>219</v>
      </c>
      <c r="B53" s="98">
        <v>48</v>
      </c>
      <c r="C53" s="99" t="s">
        <v>114</v>
      </c>
      <c r="D53" s="100" t="s">
        <v>338</v>
      </c>
      <c r="E53" s="100" t="s">
        <v>339</v>
      </c>
      <c r="F53" s="99" t="s">
        <v>121</v>
      </c>
      <c r="G53" s="100" t="s">
        <v>135</v>
      </c>
      <c r="H53" s="100" t="s">
        <v>133</v>
      </c>
      <c r="I53" s="101" t="s">
        <v>366</v>
      </c>
      <c r="J53" s="235"/>
    </row>
    <row r="54" spans="1:10" ht="15" customHeight="1">
      <c r="A54" s="97" t="s">
        <v>220</v>
      </c>
      <c r="B54" s="98">
        <v>49</v>
      </c>
      <c r="C54" s="99" t="s">
        <v>116</v>
      </c>
      <c r="D54" s="100" t="s">
        <v>341</v>
      </c>
      <c r="E54" s="100" t="s">
        <v>342</v>
      </c>
      <c r="F54" s="99" t="s">
        <v>121</v>
      </c>
      <c r="G54" s="100" t="s">
        <v>122</v>
      </c>
      <c r="H54" s="100" t="s">
        <v>343</v>
      </c>
      <c r="I54" s="101" t="s">
        <v>371</v>
      </c>
      <c r="J54" s="235"/>
    </row>
    <row r="55" spans="1:10" ht="15" customHeight="1">
      <c r="A55" s="97" t="s">
        <v>221</v>
      </c>
      <c r="B55" s="98">
        <v>50</v>
      </c>
      <c r="C55" s="99" t="s">
        <v>116</v>
      </c>
      <c r="D55" s="100" t="s">
        <v>25</v>
      </c>
      <c r="E55" s="100" t="s">
        <v>26</v>
      </c>
      <c r="F55" s="99" t="s">
        <v>121</v>
      </c>
      <c r="G55" s="100" t="s">
        <v>345</v>
      </c>
      <c r="H55" s="100" t="s">
        <v>346</v>
      </c>
      <c r="I55" s="101" t="s">
        <v>374</v>
      </c>
      <c r="J55" s="235"/>
    </row>
    <row r="56" spans="1:10" ht="15" customHeight="1">
      <c r="A56" s="97" t="s">
        <v>222</v>
      </c>
      <c r="B56" s="98">
        <v>51</v>
      </c>
      <c r="C56" s="99" t="s">
        <v>117</v>
      </c>
      <c r="D56" s="100" t="s">
        <v>348</v>
      </c>
      <c r="E56" s="100" t="s">
        <v>349</v>
      </c>
      <c r="F56" s="99" t="s">
        <v>121</v>
      </c>
      <c r="G56" s="100" t="s">
        <v>20</v>
      </c>
      <c r="H56" s="100" t="s">
        <v>350</v>
      </c>
      <c r="I56" s="101" t="s">
        <v>377</v>
      </c>
      <c r="J56" s="235"/>
    </row>
    <row r="57" spans="1:10" ht="15" customHeight="1">
      <c r="A57" s="97" t="s">
        <v>223</v>
      </c>
      <c r="B57" s="98">
        <v>52</v>
      </c>
      <c r="C57" s="99" t="s">
        <v>114</v>
      </c>
      <c r="D57" s="100" t="s">
        <v>352</v>
      </c>
      <c r="E57" s="100" t="s">
        <v>353</v>
      </c>
      <c r="F57" s="99" t="s">
        <v>121</v>
      </c>
      <c r="G57" s="100" t="s">
        <v>61</v>
      </c>
      <c r="H57" s="100" t="s">
        <v>354</v>
      </c>
      <c r="I57" s="101" t="s">
        <v>379</v>
      </c>
      <c r="J57" s="235"/>
    </row>
    <row r="58" spans="1:10" ht="15" customHeight="1">
      <c r="A58" s="97" t="s">
        <v>224</v>
      </c>
      <c r="B58" s="98">
        <v>53</v>
      </c>
      <c r="C58" s="99" t="s">
        <v>116</v>
      </c>
      <c r="D58" s="100" t="s">
        <v>356</v>
      </c>
      <c r="E58" s="100" t="s">
        <v>357</v>
      </c>
      <c r="F58" s="99" t="s">
        <v>265</v>
      </c>
      <c r="G58" s="100" t="s">
        <v>358</v>
      </c>
      <c r="H58" s="100" t="s">
        <v>129</v>
      </c>
      <c r="I58" s="101" t="s">
        <v>383</v>
      </c>
      <c r="J58" s="235"/>
    </row>
    <row r="59" spans="1:10" ht="15" customHeight="1">
      <c r="A59" s="97" t="s">
        <v>225</v>
      </c>
      <c r="B59" s="98">
        <v>54</v>
      </c>
      <c r="C59" s="99" t="s">
        <v>115</v>
      </c>
      <c r="D59" s="100" t="s">
        <v>360</v>
      </c>
      <c r="E59" s="100" t="s">
        <v>361</v>
      </c>
      <c r="F59" s="99" t="s">
        <v>121</v>
      </c>
      <c r="G59" s="100" t="s">
        <v>128</v>
      </c>
      <c r="H59" s="100" t="s">
        <v>140</v>
      </c>
      <c r="I59" s="101" t="s">
        <v>387</v>
      </c>
      <c r="J59" s="235"/>
    </row>
    <row r="60" spans="1:10" ht="15" customHeight="1">
      <c r="A60" s="97" t="s">
        <v>226</v>
      </c>
      <c r="B60" s="98">
        <v>55</v>
      </c>
      <c r="C60" s="99" t="s">
        <v>116</v>
      </c>
      <c r="D60" s="100" t="s">
        <v>363</v>
      </c>
      <c r="E60" s="100" t="s">
        <v>34</v>
      </c>
      <c r="F60" s="99" t="s">
        <v>121</v>
      </c>
      <c r="G60" s="100" t="s">
        <v>14</v>
      </c>
      <c r="H60" s="100" t="s">
        <v>364</v>
      </c>
      <c r="I60" s="101" t="s">
        <v>391</v>
      </c>
      <c r="J60" s="235"/>
    </row>
    <row r="61" spans="1:10" ht="15" customHeight="1">
      <c r="A61" s="97" t="s">
        <v>227</v>
      </c>
      <c r="B61" s="98">
        <v>56</v>
      </c>
      <c r="C61" s="99" t="s">
        <v>114</v>
      </c>
      <c r="D61" s="100" t="s">
        <v>63</v>
      </c>
      <c r="E61" s="100" t="s">
        <v>64</v>
      </c>
      <c r="F61" s="99" t="s">
        <v>144</v>
      </c>
      <c r="G61" s="100" t="s">
        <v>65</v>
      </c>
      <c r="H61" s="100" t="s">
        <v>133</v>
      </c>
      <c r="I61" s="101" t="s">
        <v>394</v>
      </c>
      <c r="J61" s="235"/>
    </row>
    <row r="62" spans="1:10" ht="15" customHeight="1">
      <c r="A62" s="97" t="s">
        <v>228</v>
      </c>
      <c r="B62" s="98">
        <v>57</v>
      </c>
      <c r="C62" s="99" t="s">
        <v>114</v>
      </c>
      <c r="D62" s="100" t="s">
        <v>367</v>
      </c>
      <c r="E62" s="100" t="s">
        <v>368</v>
      </c>
      <c r="F62" s="99" t="s">
        <v>121</v>
      </c>
      <c r="G62" s="100" t="s">
        <v>369</v>
      </c>
      <c r="H62" s="100" t="s">
        <v>370</v>
      </c>
      <c r="I62" s="101" t="s">
        <v>398</v>
      </c>
      <c r="J62" s="235"/>
    </row>
    <row r="63" spans="1:10" ht="15" customHeight="1">
      <c r="A63" s="97" t="s">
        <v>229</v>
      </c>
      <c r="B63" s="98">
        <v>58</v>
      </c>
      <c r="C63" s="99" t="s">
        <v>114</v>
      </c>
      <c r="D63" s="100" t="s">
        <v>372</v>
      </c>
      <c r="E63" s="100" t="s">
        <v>373</v>
      </c>
      <c r="F63" s="99" t="s">
        <v>121</v>
      </c>
      <c r="G63" s="100" t="s">
        <v>481</v>
      </c>
      <c r="H63" s="100" t="s">
        <v>133</v>
      </c>
      <c r="I63" s="101" t="s">
        <v>401</v>
      </c>
      <c r="J63" s="235"/>
    </row>
    <row r="64" spans="1:10" ht="15" customHeight="1">
      <c r="A64" s="97" t="s">
        <v>230</v>
      </c>
      <c r="B64" s="98">
        <v>59</v>
      </c>
      <c r="C64" s="99" t="s">
        <v>117</v>
      </c>
      <c r="D64" s="100" t="s">
        <v>375</v>
      </c>
      <c r="E64" s="100" t="s">
        <v>376</v>
      </c>
      <c r="F64" s="99" t="s">
        <v>121</v>
      </c>
      <c r="G64" s="100" t="s">
        <v>481</v>
      </c>
      <c r="H64" s="100" t="s">
        <v>21</v>
      </c>
      <c r="I64" s="101" t="s">
        <v>405</v>
      </c>
      <c r="J64" s="235"/>
    </row>
    <row r="65" spans="1:10" ht="15" customHeight="1">
      <c r="A65" s="97" t="s">
        <v>231</v>
      </c>
      <c r="B65" s="98">
        <v>60</v>
      </c>
      <c r="C65" s="99" t="s">
        <v>114</v>
      </c>
      <c r="D65" s="100" t="s">
        <v>35</v>
      </c>
      <c r="E65" s="100" t="s">
        <v>378</v>
      </c>
      <c r="F65" s="99" t="s">
        <v>121</v>
      </c>
      <c r="G65" s="100" t="s">
        <v>125</v>
      </c>
      <c r="H65" s="100" t="s">
        <v>133</v>
      </c>
      <c r="I65" s="101" t="s">
        <v>409</v>
      </c>
      <c r="J65" s="235"/>
    </row>
    <row r="66" spans="1:10" ht="15" customHeight="1">
      <c r="A66" s="97" t="s">
        <v>232</v>
      </c>
      <c r="B66" s="98">
        <v>61</v>
      </c>
      <c r="C66" s="99" t="s">
        <v>117</v>
      </c>
      <c r="D66" s="100" t="s">
        <v>380</v>
      </c>
      <c r="E66" s="100" t="s">
        <v>381</v>
      </c>
      <c r="F66" s="99" t="s">
        <v>121</v>
      </c>
      <c r="G66" s="100" t="s">
        <v>51</v>
      </c>
      <c r="H66" s="100" t="s">
        <v>382</v>
      </c>
      <c r="I66" s="101" t="s">
        <v>414</v>
      </c>
      <c r="J66" s="235"/>
    </row>
    <row r="67" spans="1:10" ht="15" customHeight="1">
      <c r="A67" s="97" t="s">
        <v>233</v>
      </c>
      <c r="B67" s="98">
        <v>62</v>
      </c>
      <c r="C67" s="99" t="s">
        <v>114</v>
      </c>
      <c r="D67" s="100" t="s">
        <v>384</v>
      </c>
      <c r="E67" s="100" t="s">
        <v>385</v>
      </c>
      <c r="F67" s="99" t="s">
        <v>121</v>
      </c>
      <c r="G67" s="100" t="s">
        <v>61</v>
      </c>
      <c r="H67" s="100" t="s">
        <v>386</v>
      </c>
      <c r="I67" s="101" t="s">
        <v>419</v>
      </c>
      <c r="J67" s="235"/>
    </row>
    <row r="68" spans="1:10" ht="15" customHeight="1">
      <c r="A68" s="97" t="s">
        <v>234</v>
      </c>
      <c r="B68" s="98">
        <v>63</v>
      </c>
      <c r="C68" s="99" t="s">
        <v>116</v>
      </c>
      <c r="D68" s="100" t="s">
        <v>388</v>
      </c>
      <c r="E68" s="100" t="s">
        <v>389</v>
      </c>
      <c r="F68" s="99" t="s">
        <v>273</v>
      </c>
      <c r="G68" s="100" t="s">
        <v>490</v>
      </c>
      <c r="H68" s="100" t="s">
        <v>390</v>
      </c>
      <c r="I68" s="101" t="s">
        <v>423</v>
      </c>
      <c r="J68" s="235"/>
    </row>
    <row r="69" spans="1:10" ht="15" customHeight="1">
      <c r="A69" s="97" t="s">
        <v>235</v>
      </c>
      <c r="B69" s="98">
        <v>64</v>
      </c>
      <c r="C69" s="99" t="s">
        <v>116</v>
      </c>
      <c r="D69" s="100" t="s">
        <v>392</v>
      </c>
      <c r="E69" s="100" t="s">
        <v>393</v>
      </c>
      <c r="F69" s="99" t="s">
        <v>121</v>
      </c>
      <c r="G69" s="100" t="s">
        <v>14</v>
      </c>
      <c r="H69" s="100" t="s">
        <v>27</v>
      </c>
      <c r="I69" s="101" t="s">
        <v>425</v>
      </c>
      <c r="J69" s="235"/>
    </row>
    <row r="70" spans="1:10" ht="15" customHeight="1">
      <c r="A70" s="97" t="s">
        <v>236</v>
      </c>
      <c r="B70" s="98">
        <v>65</v>
      </c>
      <c r="C70" s="99" t="s">
        <v>114</v>
      </c>
      <c r="D70" s="100" t="s">
        <v>395</v>
      </c>
      <c r="E70" s="100" t="s">
        <v>396</v>
      </c>
      <c r="F70" s="99" t="s">
        <v>121</v>
      </c>
      <c r="G70" s="100" t="s">
        <v>132</v>
      </c>
      <c r="H70" s="100" t="s">
        <v>397</v>
      </c>
      <c r="I70" s="101" t="s">
        <v>428</v>
      </c>
      <c r="J70" s="235"/>
    </row>
    <row r="71" spans="1:10" ht="15" customHeight="1">
      <c r="A71" s="97" t="s">
        <v>237</v>
      </c>
      <c r="B71" s="98">
        <v>66</v>
      </c>
      <c r="C71" s="99" t="s">
        <v>117</v>
      </c>
      <c r="D71" s="100" t="s">
        <v>399</v>
      </c>
      <c r="E71" s="100" t="s">
        <v>400</v>
      </c>
      <c r="F71" s="99" t="s">
        <v>121</v>
      </c>
      <c r="G71" s="100" t="s">
        <v>20</v>
      </c>
      <c r="H71" s="100" t="s">
        <v>136</v>
      </c>
      <c r="I71" s="101" t="s">
        <v>432</v>
      </c>
      <c r="J71" s="235"/>
    </row>
    <row r="72" spans="1:10" ht="15" customHeight="1">
      <c r="A72" s="97" t="s">
        <v>238</v>
      </c>
      <c r="B72" s="98">
        <v>67</v>
      </c>
      <c r="C72" s="99" t="s">
        <v>114</v>
      </c>
      <c r="D72" s="100" t="s">
        <v>403</v>
      </c>
      <c r="E72" s="100" t="s">
        <v>404</v>
      </c>
      <c r="F72" s="99" t="s">
        <v>121</v>
      </c>
      <c r="G72" s="100" t="s">
        <v>61</v>
      </c>
      <c r="H72" s="100" t="s">
        <v>133</v>
      </c>
      <c r="I72" s="101" t="s">
        <v>434</v>
      </c>
      <c r="J72" s="235"/>
    </row>
    <row r="73" spans="1:10" ht="15">
      <c r="A73" s="97" t="s">
        <v>402</v>
      </c>
      <c r="B73" s="98">
        <v>68</v>
      </c>
      <c r="C73" s="99" t="s">
        <v>116</v>
      </c>
      <c r="D73" s="100" t="s">
        <v>407</v>
      </c>
      <c r="E73" s="100" t="s">
        <v>408</v>
      </c>
      <c r="F73" s="99" t="s">
        <v>121</v>
      </c>
      <c r="G73" s="100" t="s">
        <v>122</v>
      </c>
      <c r="H73" s="100" t="s">
        <v>129</v>
      </c>
      <c r="I73" s="101" t="s">
        <v>436</v>
      </c>
      <c r="J73" s="235"/>
    </row>
    <row r="74" spans="1:10" ht="15">
      <c r="A74" s="97" t="s">
        <v>406</v>
      </c>
      <c r="B74" s="98">
        <v>69</v>
      </c>
      <c r="C74" s="99" t="s">
        <v>116</v>
      </c>
      <c r="D74" s="100" t="s">
        <v>411</v>
      </c>
      <c r="E74" s="100" t="s">
        <v>412</v>
      </c>
      <c r="F74" s="99" t="s">
        <v>121</v>
      </c>
      <c r="G74" s="100" t="s">
        <v>61</v>
      </c>
      <c r="H74" s="100" t="s">
        <v>413</v>
      </c>
      <c r="I74" s="101" t="s">
        <v>439</v>
      </c>
      <c r="J74" s="235"/>
    </row>
    <row r="75" spans="1:10" ht="15">
      <c r="A75" s="97" t="s">
        <v>410</v>
      </c>
      <c r="B75" s="98">
        <v>70</v>
      </c>
      <c r="C75" s="99" t="s">
        <v>117</v>
      </c>
      <c r="D75" s="100" t="s">
        <v>416</v>
      </c>
      <c r="E75" s="100" t="s">
        <v>417</v>
      </c>
      <c r="F75" s="99" t="s">
        <v>121</v>
      </c>
      <c r="G75" s="100" t="s">
        <v>20</v>
      </c>
      <c r="H75" s="100" t="s">
        <v>418</v>
      </c>
      <c r="I75" s="101" t="s">
        <v>441</v>
      </c>
      <c r="J75" s="235"/>
    </row>
    <row r="76" spans="1:10" ht="15">
      <c r="A76" s="97" t="s">
        <v>415</v>
      </c>
      <c r="B76" s="98">
        <v>71</v>
      </c>
      <c r="C76" s="99" t="s">
        <v>114</v>
      </c>
      <c r="D76" s="100" t="s">
        <v>421</v>
      </c>
      <c r="E76" s="100" t="s">
        <v>422</v>
      </c>
      <c r="F76" s="99" t="s">
        <v>121</v>
      </c>
      <c r="G76" s="100" t="s">
        <v>125</v>
      </c>
      <c r="H76" s="100" t="s">
        <v>386</v>
      </c>
      <c r="I76" s="101" t="s">
        <v>443</v>
      </c>
      <c r="J76" s="235"/>
    </row>
    <row r="77" spans="1:10" ht="15">
      <c r="A77" s="97" t="s">
        <v>420</v>
      </c>
      <c r="B77" s="98">
        <v>72</v>
      </c>
      <c r="C77" s="99" t="s">
        <v>120</v>
      </c>
      <c r="D77" s="100" t="s">
        <v>145</v>
      </c>
      <c r="E77" s="100" t="s">
        <v>146</v>
      </c>
      <c r="F77" s="99" t="s">
        <v>121</v>
      </c>
      <c r="G77" s="100" t="s">
        <v>30</v>
      </c>
      <c r="H77" s="100" t="s">
        <v>484</v>
      </c>
      <c r="I77" s="101" t="s">
        <v>503</v>
      </c>
      <c r="J77" s="235"/>
    </row>
    <row r="78" spans="1:10" ht="15">
      <c r="A78" s="97" t="s">
        <v>424</v>
      </c>
      <c r="B78" s="98">
        <v>73</v>
      </c>
      <c r="C78" s="99" t="s">
        <v>120</v>
      </c>
      <c r="D78" s="100" t="s">
        <v>66</v>
      </c>
      <c r="E78" s="100" t="s">
        <v>67</v>
      </c>
      <c r="F78" s="99" t="s">
        <v>121</v>
      </c>
      <c r="G78" s="100" t="s">
        <v>427</v>
      </c>
      <c r="H78" s="100" t="s">
        <v>74</v>
      </c>
      <c r="I78" s="101" t="s">
        <v>454</v>
      </c>
      <c r="J78" s="235"/>
    </row>
    <row r="79" spans="1:10" ht="15">
      <c r="A79" s="97" t="s">
        <v>426</v>
      </c>
      <c r="B79" s="98">
        <v>74</v>
      </c>
      <c r="C79" s="99" t="s">
        <v>120</v>
      </c>
      <c r="D79" s="100" t="s">
        <v>430</v>
      </c>
      <c r="E79" s="100" t="s">
        <v>431</v>
      </c>
      <c r="F79" s="99" t="s">
        <v>121</v>
      </c>
      <c r="G79" s="100" t="s">
        <v>30</v>
      </c>
      <c r="H79" s="100" t="s">
        <v>74</v>
      </c>
      <c r="I79" s="101" t="s">
        <v>458</v>
      </c>
      <c r="J79" s="235"/>
    </row>
    <row r="80" spans="1:10" ht="15">
      <c r="A80" s="97" t="s">
        <v>429</v>
      </c>
      <c r="B80" s="98">
        <v>75</v>
      </c>
      <c r="C80" s="99" t="s">
        <v>120</v>
      </c>
      <c r="D80" s="100" t="s">
        <v>147</v>
      </c>
      <c r="E80" s="100" t="s">
        <v>73</v>
      </c>
      <c r="F80" s="99" t="s">
        <v>121</v>
      </c>
      <c r="G80" s="100" t="s">
        <v>30</v>
      </c>
      <c r="H80" s="100" t="s">
        <v>74</v>
      </c>
      <c r="I80" s="101" t="s">
        <v>460</v>
      </c>
      <c r="J80" s="235"/>
    </row>
    <row r="81" spans="1:10" ht="15">
      <c r="A81" s="97" t="s">
        <v>433</v>
      </c>
      <c r="B81" s="98">
        <v>76</v>
      </c>
      <c r="C81" s="99" t="s">
        <v>120</v>
      </c>
      <c r="D81" s="100" t="s">
        <v>148</v>
      </c>
      <c r="E81" s="100" t="s">
        <v>149</v>
      </c>
      <c r="F81" s="99" t="s">
        <v>121</v>
      </c>
      <c r="G81" s="100" t="s">
        <v>427</v>
      </c>
      <c r="H81" s="100" t="s">
        <v>74</v>
      </c>
      <c r="I81" s="101" t="s">
        <v>464</v>
      </c>
      <c r="J81" s="235"/>
    </row>
    <row r="82" spans="1:10" ht="15">
      <c r="A82" s="97" t="s">
        <v>435</v>
      </c>
      <c r="B82" s="98">
        <v>77</v>
      </c>
      <c r="C82" s="99" t="s">
        <v>120</v>
      </c>
      <c r="D82" s="100" t="s">
        <v>438</v>
      </c>
      <c r="E82" s="100" t="s">
        <v>485</v>
      </c>
      <c r="F82" s="99" t="s">
        <v>121</v>
      </c>
      <c r="G82" s="100" t="s">
        <v>30</v>
      </c>
      <c r="H82" s="100" t="s">
        <v>484</v>
      </c>
      <c r="I82" s="101" t="s">
        <v>467</v>
      </c>
      <c r="J82" s="235"/>
    </row>
    <row r="83" spans="1:10" ht="15">
      <c r="A83" s="97" t="s">
        <v>437</v>
      </c>
      <c r="B83" s="98">
        <v>78</v>
      </c>
      <c r="C83" s="99" t="s">
        <v>120</v>
      </c>
      <c r="D83" s="100" t="s">
        <v>44</v>
      </c>
      <c r="E83" s="100" t="s">
        <v>68</v>
      </c>
      <c r="F83" s="99" t="s">
        <v>121</v>
      </c>
      <c r="G83" s="100" t="s">
        <v>427</v>
      </c>
      <c r="H83" s="100" t="s">
        <v>31</v>
      </c>
      <c r="I83" s="101" t="s">
        <v>491</v>
      </c>
      <c r="J83" s="235"/>
    </row>
    <row r="84" spans="1:10" ht="15">
      <c r="A84" s="97" t="s">
        <v>440</v>
      </c>
      <c r="B84" s="98">
        <v>79</v>
      </c>
      <c r="C84" s="99" t="s">
        <v>120</v>
      </c>
      <c r="D84" s="100" t="s">
        <v>41</v>
      </c>
      <c r="E84" s="100" t="s">
        <v>42</v>
      </c>
      <c r="F84" s="99" t="s">
        <v>121</v>
      </c>
      <c r="G84" s="100" t="s">
        <v>137</v>
      </c>
      <c r="H84" s="100" t="s">
        <v>74</v>
      </c>
      <c r="I84" s="101" t="s">
        <v>492</v>
      </c>
      <c r="J84" s="235"/>
    </row>
    <row r="85" spans="1:10" ht="15">
      <c r="A85" s="97" t="s">
        <v>442</v>
      </c>
      <c r="B85" s="98">
        <v>80</v>
      </c>
      <c r="C85" s="99" t="s">
        <v>120</v>
      </c>
      <c r="D85" s="100" t="s">
        <v>43</v>
      </c>
      <c r="E85" s="100" t="s">
        <v>445</v>
      </c>
      <c r="F85" s="99" t="s">
        <v>121</v>
      </c>
      <c r="G85" s="100" t="s">
        <v>137</v>
      </c>
      <c r="H85" s="100" t="s">
        <v>74</v>
      </c>
      <c r="I85" s="101" t="s">
        <v>493</v>
      </c>
      <c r="J85" s="235"/>
    </row>
    <row r="86" spans="1:10" ht="15">
      <c r="A86" s="97" t="s">
        <v>444</v>
      </c>
      <c r="B86" s="98">
        <v>81</v>
      </c>
      <c r="C86" s="99" t="s">
        <v>120</v>
      </c>
      <c r="D86" s="100" t="s">
        <v>447</v>
      </c>
      <c r="E86" s="100" t="s">
        <v>448</v>
      </c>
      <c r="F86" s="99" t="s">
        <v>121</v>
      </c>
      <c r="G86" s="100" t="s">
        <v>486</v>
      </c>
      <c r="H86" s="100" t="s">
        <v>74</v>
      </c>
      <c r="I86" s="101" t="s">
        <v>494</v>
      </c>
      <c r="J86" s="235"/>
    </row>
    <row r="87" spans="1:10" ht="15">
      <c r="A87" s="97" t="s">
        <v>446</v>
      </c>
      <c r="B87" s="98">
        <v>82</v>
      </c>
      <c r="C87" s="99" t="s">
        <v>120</v>
      </c>
      <c r="D87" s="100" t="s">
        <v>450</v>
      </c>
      <c r="E87" s="100" t="s">
        <v>451</v>
      </c>
      <c r="F87" s="99" t="s">
        <v>121</v>
      </c>
      <c r="G87" s="100" t="s">
        <v>62</v>
      </c>
      <c r="H87" s="100" t="s">
        <v>74</v>
      </c>
      <c r="I87" s="101" t="s">
        <v>495</v>
      </c>
      <c r="J87" s="235"/>
    </row>
    <row r="88" spans="1:10" ht="15">
      <c r="A88" s="97" t="s">
        <v>449</v>
      </c>
      <c r="B88" s="98">
        <v>83</v>
      </c>
      <c r="C88" s="99" t="s">
        <v>120</v>
      </c>
      <c r="D88" s="100" t="s">
        <v>40</v>
      </c>
      <c r="E88" s="100" t="s">
        <v>453</v>
      </c>
      <c r="F88" s="99" t="s">
        <v>121</v>
      </c>
      <c r="G88" s="100" t="s">
        <v>51</v>
      </c>
      <c r="H88" s="100" t="s">
        <v>39</v>
      </c>
      <c r="I88" s="101" t="s">
        <v>496</v>
      </c>
      <c r="J88" s="235"/>
    </row>
    <row r="89" spans="1:10" ht="15">
      <c r="A89" s="97" t="s">
        <v>452</v>
      </c>
      <c r="B89" s="98">
        <v>84</v>
      </c>
      <c r="C89" s="99" t="s">
        <v>120</v>
      </c>
      <c r="D89" s="100" t="s">
        <v>456</v>
      </c>
      <c r="E89" s="100" t="s">
        <v>457</v>
      </c>
      <c r="F89" s="99" t="s">
        <v>121</v>
      </c>
      <c r="G89" s="100" t="s">
        <v>137</v>
      </c>
      <c r="H89" s="100" t="s">
        <v>31</v>
      </c>
      <c r="I89" s="101" t="s">
        <v>497</v>
      </c>
      <c r="J89" s="235"/>
    </row>
    <row r="90" spans="1:10" ht="15">
      <c r="A90" s="97" t="s">
        <v>455</v>
      </c>
      <c r="B90" s="98">
        <v>85</v>
      </c>
      <c r="C90" s="99" t="s">
        <v>120</v>
      </c>
      <c r="D90" s="100" t="s">
        <v>239</v>
      </c>
      <c r="E90" s="100" t="s">
        <v>32</v>
      </c>
      <c r="F90" s="99" t="s">
        <v>121</v>
      </c>
      <c r="G90" s="100" t="s">
        <v>51</v>
      </c>
      <c r="H90" s="100" t="s">
        <v>74</v>
      </c>
      <c r="I90" s="101" t="s">
        <v>498</v>
      </c>
      <c r="J90" s="235"/>
    </row>
    <row r="91" spans="1:10" ht="15">
      <c r="A91" s="97" t="s">
        <v>459</v>
      </c>
      <c r="B91" s="98">
        <v>86</v>
      </c>
      <c r="C91" s="99" t="s">
        <v>120</v>
      </c>
      <c r="D91" s="100" t="s">
        <v>462</v>
      </c>
      <c r="E91" s="100" t="s">
        <v>463</v>
      </c>
      <c r="F91" s="99" t="s">
        <v>121</v>
      </c>
      <c r="G91" s="100" t="s">
        <v>30</v>
      </c>
      <c r="H91" s="100" t="s">
        <v>31</v>
      </c>
      <c r="I91" s="101" t="s">
        <v>499</v>
      </c>
      <c r="J91" s="235"/>
    </row>
    <row r="92" spans="1:10" ht="15">
      <c r="A92" s="97" t="s">
        <v>461</v>
      </c>
      <c r="B92" s="98">
        <v>87</v>
      </c>
      <c r="C92" s="99" t="s">
        <v>120</v>
      </c>
      <c r="D92" s="100" t="s">
        <v>465</v>
      </c>
      <c r="E92" s="100" t="s">
        <v>466</v>
      </c>
      <c r="F92" s="99" t="s">
        <v>121</v>
      </c>
      <c r="G92" s="100" t="s">
        <v>427</v>
      </c>
      <c r="H92" s="100" t="s">
        <v>484</v>
      </c>
      <c r="I92" s="101" t="s">
        <v>500</v>
      </c>
      <c r="J92" s="235"/>
    </row>
  </sheetData>
  <sheetProtection/>
  <autoFilter ref="A8:I92"/>
  <mergeCells count="1">
    <mergeCell ref="A1:H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5.28125" style="22" customWidth="1"/>
    <col min="2" max="2" width="6.00390625" style="254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1" customWidth="1"/>
    <col min="9" max="9" width="9.140625" style="2" customWidth="1"/>
  </cols>
  <sheetData>
    <row r="1" spans="5:8" ht="15.75">
      <c r="E1" s="1"/>
      <c r="H1" s="55"/>
    </row>
    <row r="2" spans="1:8" ht="15" customHeight="1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  <c r="H2" s="280"/>
    </row>
    <row r="3" spans="1:8" ht="15">
      <c r="A3" s="278" t="str">
        <f>Startlist!$F2</f>
        <v>04.07.2020</v>
      </c>
      <c r="B3" s="278"/>
      <c r="C3" s="278"/>
      <c r="D3" s="278"/>
      <c r="E3" s="278"/>
      <c r="F3" s="278"/>
      <c r="G3" s="278"/>
      <c r="H3" s="278"/>
    </row>
    <row r="4" spans="1:8" ht="15">
      <c r="A4" s="278" t="str">
        <f>Startlist!$F3</f>
        <v>  Rakvere</v>
      </c>
      <c r="B4" s="278"/>
      <c r="C4" s="278"/>
      <c r="D4" s="278"/>
      <c r="E4" s="278"/>
      <c r="F4" s="278"/>
      <c r="G4" s="278"/>
      <c r="H4" s="278"/>
    </row>
    <row r="5" spans="3:8" ht="15" customHeight="1">
      <c r="C5" s="2"/>
      <c r="H5" s="56"/>
    </row>
    <row r="6" spans="1:9" ht="15.75" customHeight="1">
      <c r="A6" s="102"/>
      <c r="B6" s="241" t="s">
        <v>505</v>
      </c>
      <c r="C6" s="104"/>
      <c r="D6" s="102"/>
      <c r="E6" s="102"/>
      <c r="F6" s="102"/>
      <c r="G6" s="102"/>
      <c r="H6" s="103"/>
      <c r="I6" s="104"/>
    </row>
    <row r="7" spans="1:9" ht="12.75">
      <c r="A7" s="102"/>
      <c r="B7" s="237" t="s">
        <v>88</v>
      </c>
      <c r="C7" s="121" t="s">
        <v>504</v>
      </c>
      <c r="D7" s="122" t="s">
        <v>75</v>
      </c>
      <c r="E7" s="121"/>
      <c r="F7" s="123" t="s">
        <v>85</v>
      </c>
      <c r="G7" s="119" t="s">
        <v>84</v>
      </c>
      <c r="H7" s="120" t="s">
        <v>77</v>
      </c>
      <c r="I7" s="104"/>
    </row>
    <row r="8" spans="1:9" ht="15" customHeight="1">
      <c r="A8" s="124">
        <v>1</v>
      </c>
      <c r="B8" s="196">
        <v>23</v>
      </c>
      <c r="C8" s="125" t="str">
        <f>VLOOKUP(B8,Startlist!B:F,2,FALSE)</f>
        <v>MV3</v>
      </c>
      <c r="D8" s="126" t="str">
        <f>CONCATENATE(VLOOKUP(B8,Startlist!B:H,3,FALSE)," / ",VLOOKUP(B8,Startlist!B:H,4,FALSE))</f>
        <v>Robert Virves / Sander Pruul</v>
      </c>
      <c r="E8" s="127" t="str">
        <f>VLOOKUP(B8,Startlist!B:F,5,FALSE)</f>
        <v>EST</v>
      </c>
      <c r="F8" s="126" t="str">
        <f>VLOOKUP(B8,Startlist!B:H,7,FALSE)</f>
        <v>Ford Fiesta R2T</v>
      </c>
      <c r="G8" s="126" t="str">
        <f>VLOOKUP(B8,Startlist!B:H,6,FALSE)</f>
        <v>OT RACING</v>
      </c>
      <c r="H8" s="128" t="str">
        <f>IF(VLOOKUP(B8,Results!B:L,11,FALSE)="","Retired",VLOOKUP(B8,Results!B:L,11,FALSE))</f>
        <v>53.22,8</v>
      </c>
      <c r="I8" s="247"/>
    </row>
    <row r="9" spans="1:9" ht="15" customHeight="1">
      <c r="A9" s="124">
        <f>A8+1</f>
        <v>2</v>
      </c>
      <c r="B9" s="196">
        <v>22</v>
      </c>
      <c r="C9" s="125" t="str">
        <f>VLOOKUP(B9,Startlist!B:F,2,FALSE)</f>
        <v>MV3</v>
      </c>
      <c r="D9" s="126" t="str">
        <f>CONCATENATE(VLOOKUP(B9,Startlist!B:H,3,FALSE)," / ",VLOOKUP(B9,Startlist!B:H,4,FALSE))</f>
        <v>Lauri Joona / Ari Koponen</v>
      </c>
      <c r="E9" s="127" t="str">
        <f>VLOOKUP(B9,Startlist!B:F,5,FALSE)</f>
        <v>FIN</v>
      </c>
      <c r="F9" s="126" t="str">
        <f>VLOOKUP(B9,Startlist!B:H,7,FALSE)</f>
        <v>Ford Fiesta R2T</v>
      </c>
      <c r="G9" s="126" t="str">
        <f>VLOOKUP(B9,Startlist!B:H,6,FALSE)</f>
        <v>LAURI JOONA</v>
      </c>
      <c r="H9" s="128" t="str">
        <f>IF(VLOOKUP(B9,Results!B:L,11,FALSE)="","Retired",VLOOKUP(B9,Results!B:L,11,FALSE))</f>
        <v>53.46,9</v>
      </c>
      <c r="I9" s="247"/>
    </row>
    <row r="10" spans="1:9" ht="15" customHeight="1">
      <c r="A10" s="124">
        <f>A9+1</f>
        <v>3</v>
      </c>
      <c r="B10" s="196">
        <v>20</v>
      </c>
      <c r="C10" s="125" t="str">
        <f>VLOOKUP(B10,Startlist!B:F,2,FALSE)</f>
        <v>MV3</v>
      </c>
      <c r="D10" s="126" t="str">
        <f>CONCATENATE(VLOOKUP(B10,Startlist!B:H,3,FALSE)," / ",VLOOKUP(B10,Startlist!B:H,4,FALSE))</f>
        <v>Gregor Jeets / Kauri Pannas</v>
      </c>
      <c r="E10" s="127" t="str">
        <f>VLOOKUP(B10,Startlist!B:F,5,FALSE)</f>
        <v>EST</v>
      </c>
      <c r="F10" s="126" t="str">
        <f>VLOOKUP(B10,Startlist!B:H,7,FALSE)</f>
        <v>Ford Fiesta R2T</v>
      </c>
      <c r="G10" s="126" t="str">
        <f>VLOOKUP(B10,Startlist!B:H,6,FALSE)</f>
        <v>TEAM TEHASE AUTO</v>
      </c>
      <c r="H10" s="128" t="str">
        <f>IF(VLOOKUP(B10,Results!B:L,11,FALSE)="","Retired",VLOOKUP(B10,Results!B:L,11,FALSE))</f>
        <v>54.23,9</v>
      </c>
      <c r="I10" s="247"/>
    </row>
    <row r="11" spans="1:9" ht="15" customHeight="1">
      <c r="A11" s="124">
        <f>A10+1</f>
        <v>4</v>
      </c>
      <c r="B11" s="196">
        <v>21</v>
      </c>
      <c r="C11" s="125" t="str">
        <f>VLOOKUP(B11,Startlist!B:F,2,FALSE)</f>
        <v>MV3</v>
      </c>
      <c r="D11" s="126" t="str">
        <f>CONCATENATE(VLOOKUP(B11,Startlist!B:H,3,FALSE)," / ",VLOOKUP(B11,Startlist!B:H,4,FALSE))</f>
        <v>Reinis Nitiss / Andris Malnieks</v>
      </c>
      <c r="E11" s="127" t="str">
        <f>VLOOKUP(B11,Startlist!B:F,5,FALSE)</f>
        <v>LAT</v>
      </c>
      <c r="F11" s="126" t="str">
        <f>VLOOKUP(B11,Startlist!B:H,7,FALSE)</f>
        <v>Ford Fiesta R2T19</v>
      </c>
      <c r="G11" s="126" t="str">
        <f>VLOOKUP(B11,Startlist!B:H,6,FALSE)</f>
        <v>RN KOMPONENTS</v>
      </c>
      <c r="H11" s="128" t="str">
        <f>IF(VLOOKUP(B11,Results!B:L,11,FALSE)="","Retired",VLOOKUP(B11,Results!B:L,11,FALSE))</f>
        <v>55.31,4</v>
      </c>
      <c r="I11" s="247"/>
    </row>
    <row r="12" spans="1:9" ht="15" customHeight="1">
      <c r="A12" s="124">
        <f>A11+1</f>
        <v>5</v>
      </c>
      <c r="B12" s="196">
        <v>18</v>
      </c>
      <c r="C12" s="125" t="str">
        <f>VLOOKUP(B12,Startlist!B:F,2,FALSE)</f>
        <v>MV3</v>
      </c>
      <c r="D12" s="126" t="str">
        <f>CONCATENATE(VLOOKUP(B12,Startlist!B:H,3,FALSE)," / ",VLOOKUP(B12,Startlist!B:H,4,FALSE))</f>
        <v>Kaspar Kasari / Jakko Viilo</v>
      </c>
      <c r="E12" s="127" t="str">
        <f>VLOOKUP(B12,Startlist!B:F,5,FALSE)</f>
        <v>EST</v>
      </c>
      <c r="F12" s="126" t="str">
        <f>VLOOKUP(B12,Startlist!B:H,7,FALSE)</f>
        <v>Ford Fiesta R2</v>
      </c>
      <c r="G12" s="126" t="str">
        <f>VLOOKUP(B12,Startlist!B:H,6,FALSE)</f>
        <v>OT RACING</v>
      </c>
      <c r="H12" s="128" t="str">
        <f>IF(VLOOKUP(B12,Results!B:L,11,FALSE)="","Retired",VLOOKUP(B12,Results!B:L,11,FALSE))</f>
        <v> 1:26.06,3</v>
      </c>
      <c r="I12" s="247"/>
    </row>
    <row r="13" spans="1:9" ht="15" customHeight="1">
      <c r="A13" s="124">
        <f>A12+1</f>
        <v>6</v>
      </c>
      <c r="B13" s="196">
        <v>17</v>
      </c>
      <c r="C13" s="125" t="str">
        <f>VLOOKUP(B13,Startlist!B:F,2,FALSE)</f>
        <v>MV3</v>
      </c>
      <c r="D13" s="126" t="str">
        <f>CONCATENATE(VLOOKUP(B13,Startlist!B:H,3,FALSE)," / ",VLOOKUP(B13,Startlist!B:H,4,FALSE))</f>
        <v>Justas Simaska / Titas Simaska</v>
      </c>
      <c r="E13" s="127" t="str">
        <f>VLOOKUP(B13,Startlist!B:F,5,FALSE)</f>
        <v>LTU</v>
      </c>
      <c r="F13" s="126" t="str">
        <f>VLOOKUP(B13,Startlist!B:H,7,FALSE)</f>
        <v>Ford Fiesta R2T19</v>
      </c>
      <c r="G13" s="126" t="str">
        <f>VLOOKUP(B13,Startlist!B:H,6,FALSE)</f>
        <v>VIADA-MULTI FX</v>
      </c>
      <c r="H13" s="262" t="str">
        <f>IF(VLOOKUP(B13,Results!B:L,11,FALSE)="","Retired",VLOOKUP(B13,Results!B:L,11,FALSE))</f>
        <v>Retired</v>
      </c>
      <c r="I13" s="247"/>
    </row>
  </sheetData>
  <sheetProtection/>
  <autoFilter ref="A7:H13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5.28125" style="22" customWidth="1"/>
    <col min="2" max="2" width="6.00390625" style="236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1" customWidth="1"/>
    <col min="9" max="9" width="9.140625" style="2" customWidth="1"/>
  </cols>
  <sheetData>
    <row r="1" spans="5:8" ht="15.75">
      <c r="E1" s="1"/>
      <c r="H1" s="55"/>
    </row>
    <row r="2" spans="1:8" ht="15" customHeight="1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  <c r="H2" s="280"/>
    </row>
    <row r="3" spans="1:8" ht="15">
      <c r="A3" s="278" t="str">
        <f>Startlist!$F2</f>
        <v>04.07.2020</v>
      </c>
      <c r="B3" s="278"/>
      <c r="C3" s="278"/>
      <c r="D3" s="278"/>
      <c r="E3" s="278"/>
      <c r="F3" s="278"/>
      <c r="G3" s="278"/>
      <c r="H3" s="278"/>
    </row>
    <row r="4" spans="1:8" ht="15">
      <c r="A4" s="278" t="str">
        <f>Startlist!$F3</f>
        <v>  Rakvere</v>
      </c>
      <c r="B4" s="278"/>
      <c r="C4" s="278"/>
      <c r="D4" s="278"/>
      <c r="E4" s="278"/>
      <c r="F4" s="278"/>
      <c r="G4" s="278"/>
      <c r="H4" s="278"/>
    </row>
    <row r="5" spans="3:8" ht="15" customHeight="1">
      <c r="C5" s="2"/>
      <c r="H5" s="56"/>
    </row>
    <row r="6" spans="1:9" ht="15.75" customHeight="1">
      <c r="A6" s="102"/>
      <c r="B6" s="241" t="s">
        <v>506</v>
      </c>
      <c r="C6" s="104"/>
      <c r="D6" s="102"/>
      <c r="E6" s="102"/>
      <c r="F6" s="102"/>
      <c r="G6" s="102"/>
      <c r="H6" s="103"/>
      <c r="I6" s="104"/>
    </row>
    <row r="7" spans="1:9" ht="12.75">
      <c r="A7" s="102"/>
      <c r="B7" s="237" t="s">
        <v>88</v>
      </c>
      <c r="C7" s="121" t="s">
        <v>504</v>
      </c>
      <c r="D7" s="122" t="s">
        <v>75</v>
      </c>
      <c r="E7" s="121"/>
      <c r="F7" s="123" t="s">
        <v>85</v>
      </c>
      <c r="G7" s="119" t="s">
        <v>84</v>
      </c>
      <c r="H7" s="120" t="s">
        <v>77</v>
      </c>
      <c r="I7" s="104"/>
    </row>
    <row r="8" spans="1:9" ht="15" customHeight="1">
      <c r="A8" s="124">
        <v>1</v>
      </c>
      <c r="B8" s="196">
        <v>8</v>
      </c>
      <c r="C8" s="125" t="str">
        <f>IF(VLOOKUP($B8,'Champ Classes'!$A:$E,2,FALSE)="","",VLOOKUP($B8,'Champ Classes'!$A:$E,2,FALSE))</f>
        <v>EMV 1</v>
      </c>
      <c r="D8" s="126" t="str">
        <f>CONCATENATE(VLOOKUP(B8,Startlist!B:H,3,FALSE)," / ",VLOOKUP(B8,Startlist!B:H,4,FALSE))</f>
        <v>Ott Tänak / Martin Järveoja</v>
      </c>
      <c r="E8" s="127" t="str">
        <f>VLOOKUP(B8,Startlist!B:F,5,FALSE)</f>
        <v>EST</v>
      </c>
      <c r="F8" s="126" t="str">
        <f>VLOOKUP(B8,Startlist!B:H,7,FALSE)</f>
        <v>Hyundai I20 Coupe WRC</v>
      </c>
      <c r="G8" s="126" t="str">
        <f>VLOOKUP(B8,Startlist!B:H,6,FALSE)</f>
        <v>HYUNDAI MOTORSPORT N</v>
      </c>
      <c r="H8" s="128" t="str">
        <f>IF(VLOOKUP(B8,Results!B:L,11,FALSE)="","Retired",VLOOKUP(B8,Results!B:L,11,FALSE))</f>
        <v>46.14,7</v>
      </c>
      <c r="I8" s="247"/>
    </row>
    <row r="9" spans="1:9" ht="15" customHeight="1">
      <c r="A9" s="124">
        <f>A8+1</f>
        <v>2</v>
      </c>
      <c r="B9" s="196">
        <v>2</v>
      </c>
      <c r="C9" s="125" t="str">
        <f>IF(VLOOKUP($B9,'Champ Classes'!$A:$E,2,FALSE)="","",VLOOKUP($B9,'Champ Classes'!$A:$E,2,FALSE))</f>
        <v>EMV 1</v>
      </c>
      <c r="D9" s="126" t="str">
        <f>CONCATENATE(VLOOKUP(B9,Startlist!B:H,3,FALSE)," / ",VLOOKUP(B9,Startlist!B:H,4,FALSE))</f>
        <v>Georg Gross / Raigo Mōlder</v>
      </c>
      <c r="E9" s="127" t="str">
        <f>VLOOKUP(B9,Startlist!B:F,5,FALSE)</f>
        <v>EST</v>
      </c>
      <c r="F9" s="126" t="str">
        <f>VLOOKUP(B9,Startlist!B:H,7,FALSE)</f>
        <v>Ford Fiesta WRC</v>
      </c>
      <c r="G9" s="126" t="str">
        <f>VLOOKUP(B9,Startlist!B:H,6,FALSE)</f>
        <v>OT RACING</v>
      </c>
      <c r="H9" s="128" t="str">
        <f>IF(VLOOKUP(B9,Results!B:L,11,FALSE)="","Retired",VLOOKUP(B9,Results!B:L,11,FALSE))</f>
        <v>47.57,7</v>
      </c>
      <c r="I9" s="247"/>
    </row>
    <row r="10" spans="1:9" ht="15" customHeight="1">
      <c r="A10" s="124">
        <f aca="true" t="shared" si="0" ref="A10:A49">A9+1</f>
        <v>3</v>
      </c>
      <c r="B10" s="196">
        <v>6</v>
      </c>
      <c r="C10" s="125" t="str">
        <f>IF(VLOOKUP($B10,'Champ Classes'!$A:$E,2,FALSE)="","",VLOOKUP($B10,'Champ Classes'!$A:$E,2,FALSE))</f>
        <v>EMV 1</v>
      </c>
      <c r="D10" s="126" t="str">
        <f>CONCATENATE(VLOOKUP(B10,Startlist!B:H,3,FALSE)," / ",VLOOKUP(B10,Startlist!B:H,4,FALSE))</f>
        <v>Egon Kaur / Silver Simm</v>
      </c>
      <c r="E10" s="127" t="str">
        <f>VLOOKUP(B10,Startlist!B:F,5,FALSE)</f>
        <v>EST</v>
      </c>
      <c r="F10" s="126" t="str">
        <f>VLOOKUP(B10,Startlist!B:H,7,FALSE)</f>
        <v>Ford Fiesta</v>
      </c>
      <c r="G10" s="126" t="str">
        <f>VLOOKUP(B10,Startlist!B:H,6,FALSE)</f>
        <v>KAUR MOTORSPORT</v>
      </c>
      <c r="H10" s="128" t="str">
        <f>IF(VLOOKUP(B10,Results!B:L,11,FALSE)="","Retired",VLOOKUP(B10,Results!B:L,11,FALSE))</f>
        <v>48.59,2</v>
      </c>
      <c r="I10" s="247"/>
    </row>
    <row r="11" spans="1:9" ht="15" customHeight="1">
      <c r="A11" s="124">
        <f t="shared" si="0"/>
        <v>4</v>
      </c>
      <c r="B11" s="196">
        <v>3</v>
      </c>
      <c r="C11" s="125" t="str">
        <f>IF(VLOOKUP($B11,'Champ Classes'!$A:$E,2,FALSE)="","",VLOOKUP($B11,'Champ Classes'!$A:$E,2,FALSE))</f>
        <v>EMV 2</v>
      </c>
      <c r="D11" s="126" t="str">
        <f>CONCATENATE(VLOOKUP(B11,Startlist!B:H,3,FALSE)," / ",VLOOKUP(B11,Startlist!B:H,4,FALSE))</f>
        <v>Raul Jeets / Andrus Toom</v>
      </c>
      <c r="E11" s="127" t="str">
        <f>VLOOKUP(B11,Startlist!B:F,5,FALSE)</f>
        <v>EST</v>
      </c>
      <c r="F11" s="126" t="str">
        <f>VLOOKUP(B11,Startlist!B:H,7,FALSE)</f>
        <v>Skoda Fabia R5 EVO</v>
      </c>
      <c r="G11" s="126" t="str">
        <f>VLOOKUP(B11,Startlist!B:H,6,FALSE)</f>
        <v>TEAM TEHASE AUTO</v>
      </c>
      <c r="H11" s="128" t="str">
        <f>IF(VLOOKUP(B11,Results!B:L,11,FALSE)="","Retired",VLOOKUP(B11,Results!B:L,11,FALSE))</f>
        <v>49.44,7</v>
      </c>
      <c r="I11" s="247"/>
    </row>
    <row r="12" spans="1:9" ht="15" customHeight="1">
      <c r="A12" s="124">
        <f t="shared" si="0"/>
        <v>5</v>
      </c>
      <c r="B12" s="196">
        <v>5</v>
      </c>
      <c r="C12" s="125" t="str">
        <f>IF(VLOOKUP($B12,'Champ Classes'!$A:$E,2,FALSE)="","",VLOOKUP($B12,'Champ Classes'!$A:$E,2,FALSE))</f>
        <v>EMV 2</v>
      </c>
      <c r="D12" s="126" t="str">
        <f>CONCATENATE(VLOOKUP(B12,Startlist!B:H,3,FALSE)," / ",VLOOKUP(B12,Startlist!B:H,4,FALSE))</f>
        <v>Roland Poom / Ken Järveoja</v>
      </c>
      <c r="E12" s="127" t="str">
        <f>VLOOKUP(B12,Startlist!B:F,5,FALSE)</f>
        <v>EST</v>
      </c>
      <c r="F12" s="126" t="str">
        <f>VLOOKUP(B12,Startlist!B:H,7,FALSE)</f>
        <v>Hyundai NG I20 R5</v>
      </c>
      <c r="G12" s="126" t="str">
        <f>VLOOKUP(B12,Startlist!B:H,6,FALSE)</f>
        <v>ROLAND POOM</v>
      </c>
      <c r="H12" s="128" t="str">
        <f>IF(VLOOKUP(B12,Results!B:L,11,FALSE)="","Retired",VLOOKUP(B12,Results!B:L,11,FALSE))</f>
        <v>50.00,1</v>
      </c>
      <c r="I12" s="247"/>
    </row>
    <row r="13" spans="1:9" ht="15" customHeight="1">
      <c r="A13" s="124">
        <f t="shared" si="0"/>
        <v>6</v>
      </c>
      <c r="B13" s="196">
        <v>9</v>
      </c>
      <c r="C13" s="125" t="str">
        <f>IF(VLOOKUP($B13,'Champ Classes'!$A:$E,2,FALSE)="","",VLOOKUP($B13,'Champ Classes'!$A:$E,2,FALSE))</f>
        <v>EMV 1</v>
      </c>
      <c r="D13" s="126" t="str">
        <f>CONCATENATE(VLOOKUP(B13,Startlist!B:H,3,FALSE)," / ",VLOOKUP(B13,Startlist!B:H,4,FALSE))</f>
        <v>Roland Murakas / Kalle Adler</v>
      </c>
      <c r="E13" s="127" t="str">
        <f>VLOOKUP(B13,Startlist!B:F,5,FALSE)</f>
        <v>EST</v>
      </c>
      <c r="F13" s="126" t="str">
        <f>VLOOKUP(B13,Startlist!B:H,7,FALSE)</f>
        <v>Ford Fiesta</v>
      </c>
      <c r="G13" s="126" t="str">
        <f>VLOOKUP(B13,Startlist!B:H,6,FALSE)</f>
        <v>MURAKAS RACING TEAM</v>
      </c>
      <c r="H13" s="128" t="str">
        <f>IF(VLOOKUP(B13,Results!B:L,11,FALSE)="","Retired",VLOOKUP(B13,Results!B:L,11,FALSE))</f>
        <v>50.13,3</v>
      </c>
      <c r="I13" s="247"/>
    </row>
    <row r="14" spans="1:9" ht="15" customHeight="1">
      <c r="A14" s="124">
        <f t="shared" si="0"/>
        <v>7</v>
      </c>
      <c r="B14" s="196">
        <v>4</v>
      </c>
      <c r="C14" s="125" t="str">
        <f>IF(VLOOKUP($B14,'Champ Classes'!$A:$E,2,FALSE)="","",VLOOKUP($B14,'Champ Classes'!$A:$E,2,FALSE))</f>
        <v>EMV 2</v>
      </c>
      <c r="D14" s="126" t="str">
        <f>CONCATENATE(VLOOKUP(B14,Startlist!B:H,3,FALSE)," / ",VLOOKUP(B14,Startlist!B:H,4,FALSE))</f>
        <v>Priit Koik / Kristo Tamm</v>
      </c>
      <c r="E14" s="127" t="str">
        <f>VLOOKUP(B14,Startlist!B:F,5,FALSE)</f>
        <v>EST</v>
      </c>
      <c r="F14" s="126" t="str">
        <f>VLOOKUP(B14,Startlist!B:H,7,FALSE)</f>
        <v>Ford Fiesta R5</v>
      </c>
      <c r="G14" s="126" t="str">
        <f>VLOOKUP(B14,Startlist!B:H,6,FALSE)</f>
        <v>OT RACING</v>
      </c>
      <c r="H14" s="128" t="str">
        <f>IF(VLOOKUP(B14,Results!B:L,11,FALSE)="","Retired",VLOOKUP(B14,Results!B:L,11,FALSE))</f>
        <v>50.47,4</v>
      </c>
      <c r="I14" s="247"/>
    </row>
    <row r="15" spans="1:9" ht="15" customHeight="1">
      <c r="A15" s="124">
        <f t="shared" si="0"/>
        <v>8</v>
      </c>
      <c r="B15" s="196">
        <v>26</v>
      </c>
      <c r="C15" s="125" t="str">
        <f>IF(VLOOKUP($B15,'Champ Classes'!$A:$E,2,FALSE)="","",VLOOKUP($B15,'Champ Classes'!$A:$E,2,FALSE))</f>
        <v>EMV 7</v>
      </c>
      <c r="D15" s="126" t="str">
        <f>CONCATENATE(VLOOKUP(B15,Startlist!B:H,3,FALSE)," / ",VLOOKUP(B15,Startlist!B:H,4,FALSE))</f>
        <v>Marko Ringenberg / Allar Heina</v>
      </c>
      <c r="E15" s="127" t="str">
        <f>VLOOKUP(B15,Startlist!B:F,5,FALSE)</f>
        <v>EST</v>
      </c>
      <c r="F15" s="126" t="str">
        <f>VLOOKUP(B15,Startlist!B:H,7,FALSE)</f>
        <v>BMW M3</v>
      </c>
      <c r="G15" s="126" t="str">
        <f>VLOOKUP(B15,Startlist!B:H,6,FALSE)</f>
        <v>CUEKS RACING</v>
      </c>
      <c r="H15" s="128" t="str">
        <f>IF(VLOOKUP(B15,Results!B:L,11,FALSE)="","Retired",VLOOKUP(B15,Results!B:L,11,FALSE))</f>
        <v>52.52,7</v>
      </c>
      <c r="I15" s="247"/>
    </row>
    <row r="16" spans="1:9" ht="15" customHeight="1">
      <c r="A16" s="124">
        <f t="shared" si="0"/>
        <v>9</v>
      </c>
      <c r="B16" s="196">
        <v>23</v>
      </c>
      <c r="C16" s="125" t="str">
        <f>IF(VLOOKUP($B16,'Champ Classes'!$A:$E,2,FALSE)="","",VLOOKUP($B16,'Champ Classes'!$A:$E,2,FALSE))</f>
        <v>EMV 3</v>
      </c>
      <c r="D16" s="126" t="str">
        <f>CONCATENATE(VLOOKUP(B16,Startlist!B:H,3,FALSE)," / ",VLOOKUP(B16,Startlist!B:H,4,FALSE))</f>
        <v>Robert Virves / Sander Pruul</v>
      </c>
      <c r="E16" s="127" t="str">
        <f>VLOOKUP(B16,Startlist!B:F,5,FALSE)</f>
        <v>EST</v>
      </c>
      <c r="F16" s="126" t="str">
        <f>VLOOKUP(B16,Startlist!B:H,7,FALSE)</f>
        <v>Ford Fiesta R2T</v>
      </c>
      <c r="G16" s="126" t="str">
        <f>VLOOKUP(B16,Startlist!B:H,6,FALSE)</f>
        <v>OT RACING</v>
      </c>
      <c r="H16" s="128" t="str">
        <f>IF(VLOOKUP(B16,Results!B:L,11,FALSE)="","Retired",VLOOKUP(B16,Results!B:L,11,FALSE))</f>
        <v>53.22,8</v>
      </c>
      <c r="I16" s="247"/>
    </row>
    <row r="17" spans="1:9" ht="15" customHeight="1">
      <c r="A17" s="124">
        <f t="shared" si="0"/>
        <v>10</v>
      </c>
      <c r="B17" s="196">
        <v>22</v>
      </c>
      <c r="C17" s="125" t="str">
        <f>IF(VLOOKUP($B17,'Champ Classes'!$A:$E,2,FALSE)="","",VLOOKUP($B17,'Champ Classes'!$A:$E,2,FALSE))</f>
        <v>EMV 3</v>
      </c>
      <c r="D17" s="126" t="str">
        <f>CONCATENATE(VLOOKUP(B17,Startlist!B:H,3,FALSE)," / ",VLOOKUP(B17,Startlist!B:H,4,FALSE))</f>
        <v>Lauri Joona / Ari Koponen</v>
      </c>
      <c r="E17" s="127" t="str">
        <f>VLOOKUP(B17,Startlist!B:F,5,FALSE)</f>
        <v>FIN</v>
      </c>
      <c r="F17" s="126" t="str">
        <f>VLOOKUP(B17,Startlist!B:H,7,FALSE)</f>
        <v>Ford Fiesta R2T</v>
      </c>
      <c r="G17" s="126" t="str">
        <f>VLOOKUP(B17,Startlist!B:H,6,FALSE)</f>
        <v>LAURI JOONA</v>
      </c>
      <c r="H17" s="128" t="str">
        <f>IF(VLOOKUP(B17,Results!B:L,11,FALSE)="","Retired",VLOOKUP(B17,Results!B:L,11,FALSE))</f>
        <v>53.46,9</v>
      </c>
      <c r="I17" s="247"/>
    </row>
    <row r="18" spans="1:9" ht="15" customHeight="1">
      <c r="A18" s="124">
        <f t="shared" si="0"/>
        <v>11</v>
      </c>
      <c r="B18" s="196">
        <v>10</v>
      </c>
      <c r="C18" s="125" t="str">
        <f>IF(VLOOKUP($B18,'Champ Classes'!$A:$E,2,FALSE)="","",VLOOKUP($B18,'Champ Classes'!$A:$E,2,FALSE))</f>
        <v>EMV 2</v>
      </c>
      <c r="D18" s="126" t="str">
        <f>CONCATENATE(VLOOKUP(B18,Startlist!B:H,3,FALSE)," / ",VLOOKUP(B18,Startlist!B:H,4,FALSE))</f>
        <v>Siim Aas / Vallo Vahesaar</v>
      </c>
      <c r="E18" s="127" t="str">
        <f>VLOOKUP(B18,Startlist!B:F,5,FALSE)</f>
        <v>EST</v>
      </c>
      <c r="F18" s="126" t="str">
        <f>VLOOKUP(B18,Startlist!B:H,7,FALSE)</f>
        <v>Ford Fiesta R5</v>
      </c>
      <c r="G18" s="126" t="str">
        <f>VLOOKUP(B18,Startlist!B:H,6,FALSE)</f>
        <v>SIIM AAS</v>
      </c>
      <c r="H18" s="128" t="str">
        <f>IF(VLOOKUP(B18,Results!B:L,11,FALSE)="","Retired",VLOOKUP(B18,Results!B:L,11,FALSE))</f>
        <v>53.48,2</v>
      </c>
      <c r="I18" s="247"/>
    </row>
    <row r="19" spans="1:9" ht="15" customHeight="1">
      <c r="A19" s="124">
        <f t="shared" si="0"/>
        <v>12</v>
      </c>
      <c r="B19" s="196">
        <v>25</v>
      </c>
      <c r="C19" s="125" t="str">
        <f>IF(VLOOKUP($B19,'Champ Classes'!$A:$E,2,FALSE)="","",VLOOKUP($B19,'Champ Classes'!$A:$E,2,FALSE))</f>
        <v>EMV 4</v>
      </c>
      <c r="D19" s="126" t="str">
        <f>CONCATENATE(VLOOKUP(B19,Startlist!B:H,3,FALSE)," / ",VLOOKUP(B19,Startlist!B:H,4,FALSE))</f>
        <v>Edgars Balodis / Lasma Tole</v>
      </c>
      <c r="E19" s="127" t="str">
        <f>VLOOKUP(B19,Startlist!B:F,5,FALSE)</f>
        <v>LAT</v>
      </c>
      <c r="F19" s="126" t="str">
        <f>VLOOKUP(B19,Startlist!B:H,7,FALSE)</f>
        <v>Mitsubishi Lancer Evo 8</v>
      </c>
      <c r="G19" s="126" t="str">
        <f>VLOOKUP(B19,Startlist!B:H,6,FALSE)</f>
        <v>RALLYWORKSHOP</v>
      </c>
      <c r="H19" s="128" t="str">
        <f>IF(VLOOKUP(B19,Results!B:L,11,FALSE)="","Retired",VLOOKUP(B19,Results!B:L,11,FALSE))</f>
        <v>54.09,0</v>
      </c>
      <c r="I19" s="247"/>
    </row>
    <row r="20" spans="1:9" ht="15" customHeight="1">
      <c r="A20" s="124">
        <f t="shared" si="0"/>
        <v>13</v>
      </c>
      <c r="B20" s="196">
        <v>20</v>
      </c>
      <c r="C20" s="125" t="str">
        <f>IF(VLOOKUP($B20,'Champ Classes'!$A:$E,2,FALSE)="","",VLOOKUP($B20,'Champ Classes'!$A:$E,2,FALSE))</f>
        <v>EMV 3</v>
      </c>
      <c r="D20" s="126" t="str">
        <f>CONCATENATE(VLOOKUP(B20,Startlist!B:H,3,FALSE)," / ",VLOOKUP(B20,Startlist!B:H,4,FALSE))</f>
        <v>Gregor Jeets / Kauri Pannas</v>
      </c>
      <c r="E20" s="127" t="str">
        <f>VLOOKUP(B20,Startlist!B:F,5,FALSE)</f>
        <v>EST</v>
      </c>
      <c r="F20" s="126" t="str">
        <f>VLOOKUP(B20,Startlist!B:H,7,FALSE)</f>
        <v>Ford Fiesta R2T</v>
      </c>
      <c r="G20" s="126" t="str">
        <f>VLOOKUP(B20,Startlist!B:H,6,FALSE)</f>
        <v>TEAM TEHASE AUTO</v>
      </c>
      <c r="H20" s="128" t="str">
        <f>IF(VLOOKUP(B20,Results!B:L,11,FALSE)="","Retired",VLOOKUP(B20,Results!B:L,11,FALSE))</f>
        <v>54.23,9</v>
      </c>
      <c r="I20" s="247"/>
    </row>
    <row r="21" spans="1:9" ht="15" customHeight="1">
      <c r="A21" s="124">
        <f t="shared" si="0"/>
        <v>14</v>
      </c>
      <c r="B21" s="196">
        <v>19</v>
      </c>
      <c r="C21" s="125" t="str">
        <f>IF(VLOOKUP($B21,'Champ Classes'!$A:$E,2,FALSE)="","",VLOOKUP($B21,'Champ Classes'!$A:$E,2,FALSE))</f>
        <v>EMV 3</v>
      </c>
      <c r="D21" s="126" t="str">
        <f>CONCATENATE(VLOOKUP(B21,Startlist!B:H,3,FALSE)," / ",VLOOKUP(B21,Startlist!B:H,4,FALSE))</f>
        <v>Georg Linnamäe / Tanel Kasesalu</v>
      </c>
      <c r="E21" s="127" t="str">
        <f>VLOOKUP(B21,Startlist!B:F,5,FALSE)</f>
        <v>EST</v>
      </c>
      <c r="F21" s="126" t="str">
        <f>VLOOKUP(B21,Startlist!B:H,7,FALSE)</f>
        <v>Peugeot 208 R2</v>
      </c>
      <c r="G21" s="126" t="str">
        <f>VLOOKUP(B21,Startlist!B:H,6,FALSE)</f>
        <v>ALM MOTORSPORT</v>
      </c>
      <c r="H21" s="128" t="str">
        <f>IF(VLOOKUP(B21,Results!B:L,11,FALSE)="","Retired",VLOOKUP(B21,Results!B:L,11,FALSE))</f>
        <v>54.29,6</v>
      </c>
      <c r="I21" s="247"/>
    </row>
    <row r="22" spans="1:9" ht="15" customHeight="1">
      <c r="A22" s="124">
        <f t="shared" si="0"/>
        <v>15</v>
      </c>
      <c r="B22" s="196">
        <v>36</v>
      </c>
      <c r="C22" s="125" t="str">
        <f>IF(VLOOKUP($B22,'Champ Classes'!$A:$E,2,FALSE)="","",VLOOKUP($B22,'Champ Classes'!$A:$E,2,FALSE))</f>
        <v>EMV 5</v>
      </c>
      <c r="D22" s="126" t="str">
        <f>CONCATENATE(VLOOKUP(B22,Startlist!B:H,3,FALSE)," / ",VLOOKUP(B22,Startlist!B:H,4,FALSE))</f>
        <v>Kristen Kelement / Timo Kasesalu</v>
      </c>
      <c r="E22" s="127" t="str">
        <f>VLOOKUP(B22,Startlist!B:F,5,FALSE)</f>
        <v>EST</v>
      </c>
      <c r="F22" s="126" t="str">
        <f>VLOOKUP(B22,Startlist!B:H,7,FALSE)</f>
        <v>Citroen C2 R2 MAX</v>
      </c>
      <c r="G22" s="126" t="str">
        <f>VLOOKUP(B22,Startlist!B:H,6,FALSE)</f>
        <v>RS RACING TEAM</v>
      </c>
      <c r="H22" s="128" t="str">
        <f>IF(VLOOKUP(B22,Results!B:L,11,FALSE)="","Retired",VLOOKUP(B22,Results!B:L,11,FALSE))</f>
        <v>55.11,3</v>
      </c>
      <c r="I22" s="247"/>
    </row>
    <row r="23" spans="1:9" ht="15" customHeight="1">
      <c r="A23" s="124">
        <f t="shared" si="0"/>
        <v>16</v>
      </c>
      <c r="B23" s="196">
        <v>28</v>
      </c>
      <c r="C23" s="125" t="str">
        <f>IF(VLOOKUP($B23,'Champ Classes'!$A:$E,2,FALSE)="","",VLOOKUP($B23,'Champ Classes'!$A:$E,2,FALSE))</f>
        <v>EMV 7</v>
      </c>
      <c r="D23" s="126" t="str">
        <f>CONCATENATE(VLOOKUP(B23,Startlist!B:H,3,FALSE)," / ",VLOOKUP(B23,Startlist!B:H,4,FALSE))</f>
        <v>Rene Uukareda / Jan Nōlvak</v>
      </c>
      <c r="E23" s="127" t="str">
        <f>VLOOKUP(B23,Startlist!B:F,5,FALSE)</f>
        <v>EST</v>
      </c>
      <c r="F23" s="126" t="str">
        <f>VLOOKUP(B23,Startlist!B:H,7,FALSE)</f>
        <v>BMW M3</v>
      </c>
      <c r="G23" s="126" t="str">
        <f>VLOOKUP(B23,Startlist!B:H,6,FALSE)</f>
        <v>MRF MOTORSPORT</v>
      </c>
      <c r="H23" s="128" t="str">
        <f>IF(VLOOKUP(B23,Results!B:L,11,FALSE)="","Retired",VLOOKUP(B23,Results!B:L,11,FALSE))</f>
        <v>55.17,9</v>
      </c>
      <c r="I23" s="247"/>
    </row>
    <row r="24" spans="1:9" ht="15" customHeight="1">
      <c r="A24" s="124">
        <f t="shared" si="0"/>
        <v>17</v>
      </c>
      <c r="B24" s="196">
        <v>34</v>
      </c>
      <c r="C24" s="125" t="str">
        <f>IF(VLOOKUP($B24,'Champ Classes'!$A:$E,2,FALSE)="","",VLOOKUP($B24,'Champ Classes'!$A:$E,2,FALSE))</f>
        <v>EMV 4</v>
      </c>
      <c r="D24" s="126" t="str">
        <f>CONCATENATE(VLOOKUP(B24,Startlist!B:H,3,FALSE)," / ",VLOOKUP(B24,Startlist!B:H,4,FALSE))</f>
        <v>Henri Franke / Arvo Liimann</v>
      </c>
      <c r="E24" s="127" t="str">
        <f>VLOOKUP(B24,Startlist!B:F,5,FALSE)</f>
        <v>EST</v>
      </c>
      <c r="F24" s="126" t="str">
        <f>VLOOKUP(B24,Startlist!B:H,7,FALSE)</f>
        <v>Subaru Impreza</v>
      </c>
      <c r="G24" s="126" t="str">
        <f>VLOOKUP(B24,Startlist!B:H,6,FALSE)</f>
        <v>CUEKS RACING</v>
      </c>
      <c r="H24" s="128" t="str">
        <f>IF(VLOOKUP(B24,Results!B:L,11,FALSE)="","Retired",VLOOKUP(B24,Results!B:L,11,FALSE))</f>
        <v>55.24,1</v>
      </c>
      <c r="I24" s="247"/>
    </row>
    <row r="25" spans="1:9" ht="15" customHeight="1">
      <c r="A25" s="124">
        <f t="shared" si="0"/>
        <v>18</v>
      </c>
      <c r="B25" s="196">
        <v>29</v>
      </c>
      <c r="C25" s="125" t="str">
        <f>IF(VLOOKUP($B25,'Champ Classes'!$A:$E,2,FALSE)="","",VLOOKUP($B25,'Champ Classes'!$A:$E,2,FALSE))</f>
        <v>EMV 7</v>
      </c>
      <c r="D25" s="126" t="str">
        <f>CONCATENATE(VLOOKUP(B25,Startlist!B:H,3,FALSE)," / ",VLOOKUP(B25,Startlist!B:H,4,FALSE))</f>
        <v>Toomas Vask / Taaniel Tigas</v>
      </c>
      <c r="E25" s="127" t="str">
        <f>VLOOKUP(B25,Startlist!B:F,5,FALSE)</f>
        <v>EST</v>
      </c>
      <c r="F25" s="126" t="str">
        <f>VLOOKUP(B25,Startlist!B:H,7,FALSE)</f>
        <v>BMW M3</v>
      </c>
      <c r="G25" s="126" t="str">
        <f>VLOOKUP(B25,Startlist!B:H,6,FALSE)</f>
        <v>MS RACING</v>
      </c>
      <c r="H25" s="128" t="str">
        <f>IF(VLOOKUP(B25,Results!B:L,11,FALSE)="","Retired",VLOOKUP(B25,Results!B:L,11,FALSE))</f>
        <v>55.54,6</v>
      </c>
      <c r="I25" s="247"/>
    </row>
    <row r="26" spans="1:9" ht="15" customHeight="1">
      <c r="A26" s="124">
        <f t="shared" si="0"/>
        <v>19</v>
      </c>
      <c r="B26" s="196">
        <v>46</v>
      </c>
      <c r="C26" s="125" t="str">
        <f>IF(VLOOKUP($B26,'Champ Classes'!$A:$E,2,FALSE)="","",VLOOKUP($B26,'Champ Classes'!$A:$E,2,FALSE))</f>
        <v>EMV 4</v>
      </c>
      <c r="D26" s="126" t="str">
        <f>CONCATENATE(VLOOKUP(B26,Startlist!B:H,3,FALSE)," / ",VLOOKUP(B26,Startlist!B:H,4,FALSE))</f>
        <v>Chrislin Sepp / Kristo Holtsmann</v>
      </c>
      <c r="E26" s="127" t="str">
        <f>VLOOKUP(B26,Startlist!B:F,5,FALSE)</f>
        <v>EST</v>
      </c>
      <c r="F26" s="126" t="str">
        <f>VLOOKUP(B26,Startlist!B:H,7,FALSE)</f>
        <v>Mitsubishi Lancer Evo 9</v>
      </c>
      <c r="G26" s="126" t="str">
        <f>VLOOKUP(B26,Startlist!B:H,6,FALSE)</f>
        <v>MURAKAS RACING TEAM</v>
      </c>
      <c r="H26" s="128" t="str">
        <f>IF(VLOOKUP(B26,Results!B:L,11,FALSE)="","Retired",VLOOKUP(B26,Results!B:L,11,FALSE))</f>
        <v>56.03,2</v>
      </c>
      <c r="I26" s="247"/>
    </row>
    <row r="27" spans="1:9" ht="15" customHeight="1">
      <c r="A27" s="124">
        <f t="shared" si="0"/>
        <v>20</v>
      </c>
      <c r="B27" s="196">
        <v>33</v>
      </c>
      <c r="C27" s="125" t="str">
        <f>IF(VLOOKUP($B27,'Champ Classes'!$A:$E,2,FALSE)="","",VLOOKUP($B27,'Champ Classes'!$A:$E,2,FALSE))</f>
        <v>EMV 4</v>
      </c>
      <c r="D27" s="126" t="str">
        <f>CONCATENATE(VLOOKUP(B27,Startlist!B:H,3,FALSE)," / ",VLOOKUP(B27,Startlist!B:H,4,FALSE))</f>
        <v>Mart Tikkerbär / Genri Pähnapuu</v>
      </c>
      <c r="E27" s="127" t="str">
        <f>VLOOKUP(B27,Startlist!B:F,5,FALSE)</f>
        <v>EST</v>
      </c>
      <c r="F27" s="126" t="str">
        <f>VLOOKUP(B27,Startlist!B:H,7,FALSE)</f>
        <v>Mitsubishi Lancer Evo 9</v>
      </c>
      <c r="G27" s="126" t="str">
        <f>VLOOKUP(B27,Startlist!B:H,6,FALSE)</f>
        <v>TIKKRI MOTORSPORT</v>
      </c>
      <c r="H27" s="128" t="str">
        <f>IF(VLOOKUP(B27,Results!B:L,11,FALSE)="","Retired",VLOOKUP(B27,Results!B:L,11,FALSE))</f>
        <v>56.11,1</v>
      </c>
      <c r="I27" s="247"/>
    </row>
    <row r="28" spans="1:9" ht="15" customHeight="1">
      <c r="A28" s="124">
        <f t="shared" si="0"/>
        <v>21</v>
      </c>
      <c r="B28" s="196">
        <v>16</v>
      </c>
      <c r="C28" s="125" t="str">
        <f>IF(VLOOKUP($B28,'Champ Classes'!$A:$E,2,FALSE)="","",VLOOKUP($B28,'Champ Classes'!$A:$E,2,FALSE))</f>
        <v>EMV 3</v>
      </c>
      <c r="D28" s="126" t="str">
        <f>CONCATENATE(VLOOKUP(B28,Startlist!B:H,3,FALSE)," / ",VLOOKUP(B28,Startlist!B:H,4,FALSE))</f>
        <v>Vladas Jurkevicius / Aisvydas Paliukenas</v>
      </c>
      <c r="E28" s="127" t="str">
        <f>VLOOKUP(B28,Startlist!B:F,5,FALSE)</f>
        <v>LTU</v>
      </c>
      <c r="F28" s="126" t="str">
        <f>VLOOKUP(B28,Startlist!B:H,7,FALSE)</f>
        <v>Peugeot 208 R2</v>
      </c>
      <c r="G28" s="126" t="str">
        <f>VLOOKUP(B28,Startlist!B:H,6,FALSE)</f>
        <v>ATLANTIS RACING</v>
      </c>
      <c r="H28" s="128" t="str">
        <f>IF(VLOOKUP(B28,Results!B:L,11,FALSE)="","Retired",VLOOKUP(B28,Results!B:L,11,FALSE))</f>
        <v>56.25,2</v>
      </c>
      <c r="I28" s="247"/>
    </row>
    <row r="29" spans="1:9" ht="15" customHeight="1">
      <c r="A29" s="124">
        <f t="shared" si="0"/>
        <v>22</v>
      </c>
      <c r="B29" s="196">
        <v>31</v>
      </c>
      <c r="C29" s="125" t="str">
        <f>IF(VLOOKUP($B29,'Champ Classes'!$A:$E,2,FALSE)="","",VLOOKUP($B29,'Champ Classes'!$A:$E,2,FALSE))</f>
        <v>EMV 4</v>
      </c>
      <c r="D29" s="126" t="str">
        <f>CONCATENATE(VLOOKUP(B29,Startlist!B:H,3,FALSE)," / ",VLOOKUP(B29,Startlist!B:H,4,FALSE))</f>
        <v>Siim Liivamägi / Edvin Parisalu</v>
      </c>
      <c r="E29" s="127" t="str">
        <f>VLOOKUP(B29,Startlist!B:F,5,FALSE)</f>
        <v>EST</v>
      </c>
      <c r="F29" s="126" t="str">
        <f>VLOOKUP(B29,Startlist!B:H,7,FALSE)</f>
        <v>Mitsubishi Lancer Evo 9</v>
      </c>
      <c r="G29" s="126" t="str">
        <f>VLOOKUP(B29,Startlist!B:H,6,FALSE)</f>
        <v>KUPATAMA MOTORSPORT</v>
      </c>
      <c r="H29" s="128" t="str">
        <f>IF(VLOOKUP(B29,Results!B:L,11,FALSE)="","Retired",VLOOKUP(B29,Results!B:L,11,FALSE))</f>
        <v>57.18,4</v>
      </c>
      <c r="I29" s="247"/>
    </row>
    <row r="30" spans="1:9" ht="15" customHeight="1">
      <c r="A30" s="124">
        <f t="shared" si="0"/>
        <v>23</v>
      </c>
      <c r="B30" s="196">
        <v>35</v>
      </c>
      <c r="C30" s="125" t="str">
        <f>IF(VLOOKUP($B30,'Champ Classes'!$A:$E,2,FALSE)="","",VLOOKUP($B30,'Champ Classes'!$A:$E,2,FALSE))</f>
        <v>EMV 6</v>
      </c>
      <c r="D30" s="126" t="str">
        <f>CONCATENATE(VLOOKUP(B30,Startlist!B:H,3,FALSE)," / ",VLOOKUP(B30,Startlist!B:H,4,FALSE))</f>
        <v>David Sultanjants / Siim Oja</v>
      </c>
      <c r="E30" s="127" t="str">
        <f>VLOOKUP(B30,Startlist!B:F,5,FALSE)</f>
        <v>EST</v>
      </c>
      <c r="F30" s="126" t="str">
        <f>VLOOKUP(B30,Startlist!B:H,7,FALSE)</f>
        <v>CITROEN DS3</v>
      </c>
      <c r="G30" s="126" t="str">
        <f>VLOOKUP(B30,Startlist!B:H,6,FALSE)</f>
        <v>MS RACING</v>
      </c>
      <c r="H30" s="128" t="str">
        <f>IF(VLOOKUP(B30,Results!B:L,11,FALSE)="","Retired",VLOOKUP(B30,Results!B:L,11,FALSE))</f>
        <v>57.28,0</v>
      </c>
      <c r="I30" s="247"/>
    </row>
    <row r="31" spans="1:9" ht="15" customHeight="1">
      <c r="A31" s="124">
        <f t="shared" si="0"/>
        <v>24</v>
      </c>
      <c r="B31" s="196">
        <v>43</v>
      </c>
      <c r="C31" s="125" t="str">
        <f>IF(VLOOKUP($B31,'Champ Classes'!$A:$E,2,FALSE)="","",VLOOKUP($B31,'Champ Classes'!$A:$E,2,FALSE))</f>
        <v>EMV 4</v>
      </c>
      <c r="D31" s="126" t="str">
        <f>CONCATENATE(VLOOKUP(B31,Startlist!B:H,3,FALSE)," / ",VLOOKUP(B31,Startlist!B:H,4,FALSE))</f>
        <v>Janek Vallask / Kaupo Vana</v>
      </c>
      <c r="E31" s="127" t="str">
        <f>VLOOKUP(B31,Startlist!B:F,5,FALSE)</f>
        <v>EST</v>
      </c>
      <c r="F31" s="126" t="str">
        <f>VLOOKUP(B31,Startlist!B:H,7,FALSE)</f>
        <v>Subaru Impreza</v>
      </c>
      <c r="G31" s="126" t="str">
        <f>VLOOKUP(B31,Startlist!B:H,6,FALSE)</f>
        <v>MS RACING</v>
      </c>
      <c r="H31" s="128" t="str">
        <f>IF(VLOOKUP(B31,Results!B:L,11,FALSE)="","Retired",VLOOKUP(B31,Results!B:L,11,FALSE))</f>
        <v>57.39,2</v>
      </c>
      <c r="I31" s="247"/>
    </row>
    <row r="32" spans="1:9" ht="15" customHeight="1">
      <c r="A32" s="124">
        <f t="shared" si="0"/>
        <v>25</v>
      </c>
      <c r="B32" s="196">
        <v>60</v>
      </c>
      <c r="C32" s="125" t="str">
        <f>IF(VLOOKUP($B32,'Champ Classes'!$A:$E,2,FALSE)="","",VLOOKUP($B32,'Champ Classes'!$A:$E,2,FALSE))</f>
        <v>EMV 6</v>
      </c>
      <c r="D32" s="126" t="str">
        <f>CONCATENATE(VLOOKUP(B32,Startlist!B:H,3,FALSE)," / ",VLOOKUP(B32,Startlist!B:H,4,FALSE))</f>
        <v>Keiro Orgus / Janar Lehtniit</v>
      </c>
      <c r="E32" s="127" t="str">
        <f>VLOOKUP(B32,Startlist!B:F,5,FALSE)</f>
        <v>EST</v>
      </c>
      <c r="F32" s="126" t="str">
        <f>VLOOKUP(B32,Startlist!B:H,7,FALSE)</f>
        <v>Honda Civic Type-R</v>
      </c>
      <c r="G32" s="126" t="str">
        <f>VLOOKUP(B32,Startlist!B:H,6,FALSE)</f>
        <v>TIKKRI MOTORSPORT</v>
      </c>
      <c r="H32" s="128" t="str">
        <f>IF(VLOOKUP(B32,Results!B:L,11,FALSE)="","Retired",VLOOKUP(B32,Results!B:L,11,FALSE))</f>
        <v>58.02,2</v>
      </c>
      <c r="I32" s="247"/>
    </row>
    <row r="33" spans="1:9" ht="15" customHeight="1">
      <c r="A33" s="124">
        <f t="shared" si="0"/>
        <v>26</v>
      </c>
      <c r="B33" s="196">
        <v>45</v>
      </c>
      <c r="C33" s="125" t="str">
        <f>IF(VLOOKUP($B33,'Champ Classes'!$A:$E,2,FALSE)="","",VLOOKUP($B33,'Champ Classes'!$A:$E,2,FALSE))</f>
        <v>EMV 4</v>
      </c>
      <c r="D33" s="126" t="str">
        <f>CONCATENATE(VLOOKUP(B33,Startlist!B:H,3,FALSE)," / ",VLOOKUP(B33,Startlist!B:H,4,FALSE))</f>
        <v>Markus Morel / Tanel Paut</v>
      </c>
      <c r="E33" s="127" t="str">
        <f>VLOOKUP(B33,Startlist!B:F,5,FALSE)</f>
        <v>EST</v>
      </c>
      <c r="F33" s="126" t="str">
        <f>VLOOKUP(B33,Startlist!B:H,7,FALSE)</f>
        <v>Mitsubishi Lancer</v>
      </c>
      <c r="G33" s="126" t="str">
        <f>VLOOKUP(B33,Startlist!B:H,6,FALSE)</f>
        <v>KUPATAMA MOTORSPORT</v>
      </c>
      <c r="H33" s="128" t="str">
        <f>IF(VLOOKUP(B33,Results!B:L,11,FALSE)="","Retired",VLOOKUP(B33,Results!B:L,11,FALSE))</f>
        <v>58.41,4</v>
      </c>
      <c r="I33" s="247"/>
    </row>
    <row r="34" spans="1:9" ht="15" customHeight="1">
      <c r="A34" s="124">
        <f t="shared" si="0"/>
        <v>27</v>
      </c>
      <c r="B34" s="196">
        <v>71</v>
      </c>
      <c r="C34" s="125" t="str">
        <f>IF(VLOOKUP($B34,'Champ Classes'!$A:$E,2,FALSE)="","",VLOOKUP($B34,'Champ Classes'!$A:$E,2,FALSE))</f>
        <v>EMV 6</v>
      </c>
      <c r="D34" s="126" t="str">
        <f>CONCATENATE(VLOOKUP(B34,Startlist!B:H,3,FALSE)," / ",VLOOKUP(B34,Startlist!B:H,4,FALSE))</f>
        <v>Joonas Palmisto / Marko Randma</v>
      </c>
      <c r="E34" s="127" t="str">
        <f>VLOOKUP(B34,Startlist!B:F,5,FALSE)</f>
        <v>EST</v>
      </c>
      <c r="F34" s="126" t="str">
        <f>VLOOKUP(B34,Startlist!B:H,7,FALSE)</f>
        <v>VW Golf 2</v>
      </c>
      <c r="G34" s="126" t="str">
        <f>VLOOKUP(B34,Startlist!B:H,6,FALSE)</f>
        <v>TIKKRI MOTORSPORT</v>
      </c>
      <c r="H34" s="128" t="str">
        <f>IF(VLOOKUP(B34,Results!B:L,11,FALSE)="","Retired",VLOOKUP(B34,Results!B:L,11,FALSE))</f>
        <v> 1:00.23,4</v>
      </c>
      <c r="I34" s="247"/>
    </row>
    <row r="35" spans="1:9" ht="15" customHeight="1">
      <c r="A35" s="124">
        <f t="shared" si="0"/>
        <v>28</v>
      </c>
      <c r="B35" s="196">
        <v>52</v>
      </c>
      <c r="C35" s="125" t="str">
        <f>IF(VLOOKUP($B35,'Champ Classes'!$A:$E,2,FALSE)="","",VLOOKUP($B35,'Champ Classes'!$A:$E,2,FALSE))</f>
        <v>EMV 6</v>
      </c>
      <c r="D35" s="126" t="str">
        <f>CONCATENATE(VLOOKUP(B35,Startlist!B:H,3,FALSE)," / ",VLOOKUP(B35,Startlist!B:H,4,FALSE))</f>
        <v>Pranko Kōrgesaar / Priit Kōrgesaar</v>
      </c>
      <c r="E35" s="127" t="str">
        <f>VLOOKUP(B35,Startlist!B:F,5,FALSE)</f>
        <v>EST</v>
      </c>
      <c r="F35" s="126" t="str">
        <f>VLOOKUP(B35,Startlist!B:H,7,FALSE)</f>
        <v>BMW 318TI Compact</v>
      </c>
      <c r="G35" s="126" t="str">
        <f>VLOOKUP(B35,Startlist!B:H,6,FALSE)</f>
        <v>BTR RACING</v>
      </c>
      <c r="H35" s="128" t="str">
        <f>IF(VLOOKUP(B35,Results!B:L,11,FALSE)="","Retired",VLOOKUP(B35,Results!B:L,11,FALSE))</f>
        <v> 1:00.38,7</v>
      </c>
      <c r="I35" s="247"/>
    </row>
    <row r="36" spans="1:9" ht="15" customHeight="1">
      <c r="A36" s="124">
        <f t="shared" si="0"/>
        <v>29</v>
      </c>
      <c r="B36" s="196">
        <v>72</v>
      </c>
      <c r="C36" s="125" t="str">
        <f>IF(VLOOKUP($B36,'Champ Classes'!$A:$E,2,FALSE)="","",VLOOKUP($B36,'Champ Classes'!$A:$E,2,FALSE))</f>
        <v>EMV 8</v>
      </c>
      <c r="D36" s="126" t="str">
        <f>CONCATENATE(VLOOKUP(B36,Startlist!B:H,3,FALSE)," / ",VLOOKUP(B36,Startlist!B:H,4,FALSE))</f>
        <v>Taavi Niinemets / Esko Allika</v>
      </c>
      <c r="E36" s="127" t="str">
        <f>VLOOKUP(B36,Startlist!B:F,5,FALSE)</f>
        <v>EST</v>
      </c>
      <c r="F36" s="126" t="str">
        <f>VLOOKUP(B36,Startlist!B:H,7,FALSE)</f>
        <v>GAZ 51A</v>
      </c>
      <c r="G36" s="126" t="str">
        <f>VLOOKUP(B36,Startlist!B:H,6,FALSE)</f>
        <v>JUURU TEHNIKAKLUBI</v>
      </c>
      <c r="H36" s="128" t="str">
        <f>IF(VLOOKUP(B36,Results!B:L,11,FALSE)="","Retired",VLOOKUP(B36,Results!B:L,11,FALSE))</f>
        <v> 1:00.49,6</v>
      </c>
      <c r="I36" s="247"/>
    </row>
    <row r="37" spans="1:9" ht="15" customHeight="1">
      <c r="A37" s="124">
        <f t="shared" si="0"/>
        <v>30</v>
      </c>
      <c r="B37" s="196">
        <v>55</v>
      </c>
      <c r="C37" s="125" t="str">
        <f>IF(VLOOKUP($B37,'Champ Classes'!$A:$E,2,FALSE)="","",VLOOKUP($B37,'Champ Classes'!$A:$E,2,FALSE))</f>
        <v>EMV 7</v>
      </c>
      <c r="D37" s="126" t="str">
        <f>CONCATENATE(VLOOKUP(B37,Startlist!B:H,3,FALSE)," / ",VLOOKUP(B37,Startlist!B:H,4,FALSE))</f>
        <v>Bogdan Shemet / Sven Andevei</v>
      </c>
      <c r="E37" s="127" t="str">
        <f>VLOOKUP(B37,Startlist!B:F,5,FALSE)</f>
        <v>EST</v>
      </c>
      <c r="F37" s="126" t="str">
        <f>VLOOKUP(B37,Startlist!B:H,7,FALSE)</f>
        <v>BMW E30</v>
      </c>
      <c r="G37" s="126" t="str">
        <f>VLOOKUP(B37,Startlist!B:H,6,FALSE)</f>
        <v>MRF MOTORSPORT</v>
      </c>
      <c r="H37" s="128" t="str">
        <f>IF(VLOOKUP(B37,Results!B:L,11,FALSE)="","Retired",VLOOKUP(B37,Results!B:L,11,FALSE))</f>
        <v> 1:01.44,0</v>
      </c>
      <c r="I37" s="247"/>
    </row>
    <row r="38" spans="1:9" ht="15" customHeight="1">
      <c r="A38" s="124">
        <f t="shared" si="0"/>
        <v>31</v>
      </c>
      <c r="B38" s="196">
        <v>58</v>
      </c>
      <c r="C38" s="125" t="str">
        <f>IF(VLOOKUP($B38,'Champ Classes'!$A:$E,2,FALSE)="","",VLOOKUP($B38,'Champ Classes'!$A:$E,2,FALSE))</f>
        <v>EMV 6</v>
      </c>
      <c r="D38" s="126" t="str">
        <f>CONCATENATE(VLOOKUP(B38,Startlist!B:H,3,FALSE)," / ",VLOOKUP(B38,Startlist!B:H,4,FALSE))</f>
        <v>Raigo Uusjärv / Kristo Parve</v>
      </c>
      <c r="E38" s="127" t="str">
        <f>VLOOKUP(B38,Startlist!B:F,5,FALSE)</f>
        <v>EST</v>
      </c>
      <c r="F38" s="126" t="str">
        <f>VLOOKUP(B38,Startlist!B:H,7,FALSE)</f>
        <v>Honda Civic Type-R</v>
      </c>
      <c r="G38" s="126" t="str">
        <f>VLOOKUP(B38,Startlist!B:H,6,FALSE)</f>
        <v>MURAKAS RACING TEAM</v>
      </c>
      <c r="H38" s="128" t="str">
        <f>IF(VLOOKUP(B38,Results!B:L,11,FALSE)="","Retired",VLOOKUP(B38,Results!B:L,11,FALSE))</f>
        <v> 1:01.58,2</v>
      </c>
      <c r="I38" s="247"/>
    </row>
    <row r="39" spans="1:9" ht="15" customHeight="1">
      <c r="A39" s="124">
        <f t="shared" si="0"/>
        <v>32</v>
      </c>
      <c r="B39" s="196">
        <v>51</v>
      </c>
      <c r="C39" s="125" t="str">
        <f>IF(VLOOKUP($B39,'Champ Classes'!$A:$E,2,FALSE)="","",VLOOKUP($B39,'Champ Classes'!$A:$E,2,FALSE))</f>
        <v>EMV 5</v>
      </c>
      <c r="D39" s="126" t="str">
        <f>CONCATENATE(VLOOKUP(B39,Startlist!B:H,3,FALSE)," / ",VLOOKUP(B39,Startlist!B:H,4,FALSE))</f>
        <v>Sander Ilves / Lauri Veso</v>
      </c>
      <c r="E39" s="127" t="str">
        <f>VLOOKUP(B39,Startlist!B:F,5,FALSE)</f>
        <v>EST</v>
      </c>
      <c r="F39" s="126" t="str">
        <f>VLOOKUP(B39,Startlist!B:H,7,FALSE)</f>
        <v>VAZ 21051</v>
      </c>
      <c r="G39" s="126" t="str">
        <f>VLOOKUP(B39,Startlist!B:H,6,FALSE)</f>
        <v>MILREM MOTORSPORT</v>
      </c>
      <c r="H39" s="128" t="str">
        <f>IF(VLOOKUP(B39,Results!B:L,11,FALSE)="","Retired",VLOOKUP(B39,Results!B:L,11,FALSE))</f>
        <v> 1:02.08,4</v>
      </c>
      <c r="I39" s="247"/>
    </row>
    <row r="40" spans="1:9" ht="15" customHeight="1">
      <c r="A40" s="124">
        <f t="shared" si="0"/>
        <v>33</v>
      </c>
      <c r="B40" s="196">
        <v>76</v>
      </c>
      <c r="C40" s="125" t="str">
        <f>IF(VLOOKUP($B40,'Champ Classes'!$A:$E,2,FALSE)="","",VLOOKUP($B40,'Champ Classes'!$A:$E,2,FALSE))</f>
        <v>EMV 8</v>
      </c>
      <c r="D40" s="126" t="str">
        <f>CONCATENATE(VLOOKUP(B40,Startlist!B:H,3,FALSE)," / ",VLOOKUP(B40,Startlist!B:H,4,FALSE))</f>
        <v>Veiko Liukanen / Toivo Liukanen</v>
      </c>
      <c r="E40" s="127" t="str">
        <f>VLOOKUP(B40,Startlist!B:F,5,FALSE)</f>
        <v>EST</v>
      </c>
      <c r="F40" s="126" t="str">
        <f>VLOOKUP(B40,Startlist!B:H,7,FALSE)</f>
        <v>GAZ 51</v>
      </c>
      <c r="G40" s="126" t="str">
        <f>VLOOKUP(B40,Startlist!B:H,6,FALSE)</f>
        <v>MÄRJAMAA RALLY TEAM</v>
      </c>
      <c r="H40" s="128" t="str">
        <f>IF(VLOOKUP(B40,Results!B:L,11,FALSE)="","Retired",VLOOKUP(B40,Results!B:L,11,FALSE))</f>
        <v> 1:02.23,9</v>
      </c>
      <c r="I40" s="247"/>
    </row>
    <row r="41" spans="1:9" ht="15" customHeight="1">
      <c r="A41" s="124">
        <f t="shared" si="0"/>
        <v>34</v>
      </c>
      <c r="B41" s="196">
        <v>75</v>
      </c>
      <c r="C41" s="125" t="str">
        <f>IF(VLOOKUP($B41,'Champ Classes'!$A:$E,2,FALSE)="","",VLOOKUP($B41,'Champ Classes'!$A:$E,2,FALSE))</f>
        <v>EMV 8</v>
      </c>
      <c r="D41" s="126" t="str">
        <f>CONCATENATE(VLOOKUP(B41,Startlist!B:H,3,FALSE)," / ",VLOOKUP(B41,Startlist!B:H,4,FALSE))</f>
        <v>Rainer Tuberik / Raido Vetesina</v>
      </c>
      <c r="E41" s="127" t="str">
        <f>VLOOKUP(B41,Startlist!B:F,5,FALSE)</f>
        <v>EST</v>
      </c>
      <c r="F41" s="126" t="str">
        <f>VLOOKUP(B41,Startlist!B:H,7,FALSE)</f>
        <v>GAZ 51</v>
      </c>
      <c r="G41" s="126" t="str">
        <f>VLOOKUP(B41,Startlist!B:H,6,FALSE)</f>
        <v>JUURU TEHNIKAKLUBI</v>
      </c>
      <c r="H41" s="128" t="str">
        <f>IF(VLOOKUP(B41,Results!B:L,11,FALSE)="","Retired",VLOOKUP(B41,Results!B:L,11,FALSE))</f>
        <v> 1:02.27,7</v>
      </c>
      <c r="I41" s="247"/>
    </row>
    <row r="42" spans="1:9" ht="15" customHeight="1">
      <c r="A42" s="124">
        <f t="shared" si="0"/>
        <v>35</v>
      </c>
      <c r="B42" s="196">
        <v>66</v>
      </c>
      <c r="C42" s="125" t="str">
        <f>IF(VLOOKUP($B42,'Champ Classes'!$A:$E,2,FALSE)="","",VLOOKUP($B42,'Champ Classes'!$A:$E,2,FALSE))</f>
        <v>EMV 5</v>
      </c>
      <c r="D42" s="126" t="str">
        <f>CONCATENATE(VLOOKUP(B42,Startlist!B:H,3,FALSE)," / ",VLOOKUP(B42,Startlist!B:H,4,FALSE))</f>
        <v>Siim Nōmme / Indrek Hioväin</v>
      </c>
      <c r="E42" s="127" t="str">
        <f>VLOOKUP(B42,Startlist!B:F,5,FALSE)</f>
        <v>EST</v>
      </c>
      <c r="F42" s="126" t="str">
        <f>VLOOKUP(B42,Startlist!B:H,7,FALSE)</f>
        <v>Honda Civic</v>
      </c>
      <c r="G42" s="126" t="str">
        <f>VLOOKUP(B42,Startlist!B:H,6,FALSE)</f>
        <v>MILREM MOTORSPORT</v>
      </c>
      <c r="H42" s="128" t="str">
        <f>IF(VLOOKUP(B42,Results!B:L,11,FALSE)="","Retired",VLOOKUP(B42,Results!B:L,11,FALSE))</f>
        <v> 1:02.30,6</v>
      </c>
      <c r="I42" s="247"/>
    </row>
    <row r="43" spans="1:9" ht="15" customHeight="1">
      <c r="A43" s="124">
        <f t="shared" si="0"/>
        <v>36</v>
      </c>
      <c r="B43" s="196">
        <v>62</v>
      </c>
      <c r="C43" s="125" t="str">
        <f>IF(VLOOKUP($B43,'Champ Classes'!$A:$E,2,FALSE)="","",VLOOKUP($B43,'Champ Classes'!$A:$E,2,FALSE))</f>
        <v>EMV 6</v>
      </c>
      <c r="D43" s="126" t="str">
        <f>CONCATENATE(VLOOKUP(B43,Startlist!B:H,3,FALSE)," / ",VLOOKUP(B43,Startlist!B:H,4,FALSE))</f>
        <v>Imre Randmäe / Ken Hahn</v>
      </c>
      <c r="E43" s="127" t="str">
        <f>VLOOKUP(B43,Startlist!B:F,5,FALSE)</f>
        <v>EST</v>
      </c>
      <c r="F43" s="126" t="str">
        <f>VLOOKUP(B43,Startlist!B:H,7,FALSE)</f>
        <v>VW Golf 2</v>
      </c>
      <c r="G43" s="126" t="str">
        <f>VLOOKUP(B43,Startlist!B:H,6,FALSE)</f>
        <v>BTR RACING</v>
      </c>
      <c r="H43" s="128" t="str">
        <f>IF(VLOOKUP(B43,Results!B:L,11,FALSE)="","Retired",VLOOKUP(B43,Results!B:L,11,FALSE))</f>
        <v> 1:03.06,4</v>
      </c>
      <c r="I43" s="247"/>
    </row>
    <row r="44" spans="1:9" ht="15" customHeight="1">
      <c r="A44" s="124">
        <f t="shared" si="0"/>
        <v>37</v>
      </c>
      <c r="B44" s="196">
        <v>57</v>
      </c>
      <c r="C44" s="125" t="str">
        <f>IF(VLOOKUP($B44,'Champ Classes'!$A:$E,2,FALSE)="","",VLOOKUP($B44,'Champ Classes'!$A:$E,2,FALSE))</f>
        <v>EMV 6</v>
      </c>
      <c r="D44" s="126" t="str">
        <f>CONCATENATE(VLOOKUP(B44,Startlist!B:H,3,FALSE)," / ",VLOOKUP(B44,Startlist!B:H,4,FALSE))</f>
        <v>Tarmo Kikkatalo / Urmas Reigo</v>
      </c>
      <c r="E44" s="127" t="str">
        <f>VLOOKUP(B44,Startlist!B:F,5,FALSE)</f>
        <v>EST</v>
      </c>
      <c r="F44" s="126" t="str">
        <f>VLOOKUP(B44,Startlist!B:H,7,FALSE)</f>
        <v>Opel Astra</v>
      </c>
      <c r="G44" s="126" t="str">
        <f>VLOOKUP(B44,Startlist!B:H,6,FALSE)</f>
        <v>VILSPORT</v>
      </c>
      <c r="H44" s="128" t="str">
        <f>IF(VLOOKUP(B44,Results!B:L,11,FALSE)="","Retired",VLOOKUP(B44,Results!B:L,11,FALSE))</f>
        <v> 1:03.14,8</v>
      </c>
      <c r="I44" s="247"/>
    </row>
    <row r="45" spans="1:9" ht="15" customHeight="1">
      <c r="A45" s="124">
        <f t="shared" si="0"/>
        <v>38</v>
      </c>
      <c r="B45" s="196">
        <v>73</v>
      </c>
      <c r="C45" s="125" t="str">
        <f>IF(VLOOKUP($B45,'Champ Classes'!$A:$E,2,FALSE)="","",VLOOKUP($B45,'Champ Classes'!$A:$E,2,FALSE))</f>
        <v>EMV 8</v>
      </c>
      <c r="D45" s="126" t="str">
        <f>CONCATENATE(VLOOKUP(B45,Startlist!B:H,3,FALSE)," / ",VLOOKUP(B45,Startlist!B:H,4,FALSE))</f>
        <v>Tarmo Silt / Raido Loel</v>
      </c>
      <c r="E45" s="127" t="str">
        <f>VLOOKUP(B45,Startlist!B:F,5,FALSE)</f>
        <v>EST</v>
      </c>
      <c r="F45" s="126" t="str">
        <f>VLOOKUP(B45,Startlist!B:H,7,FALSE)</f>
        <v>GAZ 51</v>
      </c>
      <c r="G45" s="126" t="str">
        <f>VLOOKUP(B45,Startlist!B:H,6,FALSE)</f>
        <v>MÄRJAMAA RALLY TEAM</v>
      </c>
      <c r="H45" s="128" t="str">
        <f>IF(VLOOKUP(B45,Results!B:L,11,FALSE)="","Retired",VLOOKUP(B45,Results!B:L,11,FALSE))</f>
        <v> 1:03.23,7</v>
      </c>
      <c r="I45" s="247"/>
    </row>
    <row r="46" spans="1:9" ht="15" customHeight="1">
      <c r="A46" s="124">
        <f t="shared" si="0"/>
        <v>39</v>
      </c>
      <c r="B46" s="196">
        <v>79</v>
      </c>
      <c r="C46" s="125" t="str">
        <f>IF(VLOOKUP($B46,'Champ Classes'!$A:$E,2,FALSE)="","",VLOOKUP($B46,'Champ Classes'!$A:$E,2,FALSE))</f>
        <v>EMV 8</v>
      </c>
      <c r="D46" s="126" t="str">
        <f>CONCATENATE(VLOOKUP(B46,Startlist!B:H,3,FALSE)," / ",VLOOKUP(B46,Startlist!B:H,4,FALSE))</f>
        <v>Martin Leemets / Rivo Hell</v>
      </c>
      <c r="E46" s="127" t="str">
        <f>VLOOKUP(B46,Startlist!B:F,5,FALSE)</f>
        <v>EST</v>
      </c>
      <c r="F46" s="126" t="str">
        <f>VLOOKUP(B46,Startlist!B:H,7,FALSE)</f>
        <v>GAZ 51</v>
      </c>
      <c r="G46" s="126" t="str">
        <f>VLOOKUP(B46,Startlist!B:H,6,FALSE)</f>
        <v>GAZ RALLIKLUBI</v>
      </c>
      <c r="H46" s="128" t="str">
        <f>IF(VLOOKUP(B46,Results!B:L,11,FALSE)="","Retired",VLOOKUP(B46,Results!B:L,11,FALSE))</f>
        <v> 1:03.48,7</v>
      </c>
      <c r="I46" s="247"/>
    </row>
    <row r="47" spans="1:9" ht="15" customHeight="1">
      <c r="A47" s="124">
        <f t="shared" si="0"/>
        <v>40</v>
      </c>
      <c r="B47" s="196">
        <v>78</v>
      </c>
      <c r="C47" s="125" t="str">
        <f>IF(VLOOKUP($B47,'Champ Classes'!$A:$E,2,FALSE)="","",VLOOKUP($B47,'Champ Classes'!$A:$E,2,FALSE))</f>
        <v>EMV 8</v>
      </c>
      <c r="D47" s="126" t="str">
        <f>CONCATENATE(VLOOKUP(B47,Startlist!B:H,3,FALSE)," / ",VLOOKUP(B47,Startlist!B:H,4,FALSE))</f>
        <v>Ats Nōlvak / Mairo Ojaviir</v>
      </c>
      <c r="E47" s="127" t="str">
        <f>VLOOKUP(B47,Startlist!B:F,5,FALSE)</f>
        <v>EST</v>
      </c>
      <c r="F47" s="126" t="str">
        <f>VLOOKUP(B47,Startlist!B:H,7,FALSE)</f>
        <v>GAZ 53</v>
      </c>
      <c r="G47" s="126" t="str">
        <f>VLOOKUP(B47,Startlist!B:H,6,FALSE)</f>
        <v>MÄRJAMAA RALLY TEAM</v>
      </c>
      <c r="H47" s="128" t="str">
        <f>IF(VLOOKUP(B47,Results!B:L,11,FALSE)="","Retired",VLOOKUP(B47,Results!B:L,11,FALSE))</f>
        <v> 1:04.07,7</v>
      </c>
      <c r="I47" s="247"/>
    </row>
    <row r="48" spans="1:9" ht="15" customHeight="1">
      <c r="A48" s="124">
        <f t="shared" si="0"/>
        <v>41</v>
      </c>
      <c r="B48" s="196">
        <v>65</v>
      </c>
      <c r="C48" s="125" t="str">
        <f>IF(VLOOKUP($B48,'Champ Classes'!$A:$E,2,FALSE)="","",VLOOKUP($B48,'Champ Classes'!$A:$E,2,FALSE))</f>
        <v>EMV 6</v>
      </c>
      <c r="D48" s="126" t="str">
        <f>CONCATENATE(VLOOKUP(B48,Startlist!B:H,3,FALSE)," / ",VLOOKUP(B48,Startlist!B:H,4,FALSE))</f>
        <v>Erkki Jürgenson / Jaanus Piller</v>
      </c>
      <c r="E48" s="127" t="str">
        <f>VLOOKUP(B48,Startlist!B:F,5,FALSE)</f>
        <v>EST</v>
      </c>
      <c r="F48" s="126" t="str">
        <f>VLOOKUP(B48,Startlist!B:H,7,FALSE)</f>
        <v>BMW 318IS</v>
      </c>
      <c r="G48" s="126" t="str">
        <f>VLOOKUP(B48,Startlist!B:H,6,FALSE)</f>
        <v>MS RACING</v>
      </c>
      <c r="H48" s="128" t="str">
        <f>IF(VLOOKUP(B48,Results!B:L,11,FALSE)="","Retired",VLOOKUP(B48,Results!B:L,11,FALSE))</f>
        <v> 1:04.45,6</v>
      </c>
      <c r="I48" s="247"/>
    </row>
    <row r="49" spans="1:9" ht="15" customHeight="1">
      <c r="A49" s="124">
        <f t="shared" si="0"/>
        <v>42</v>
      </c>
      <c r="B49" s="196">
        <v>77</v>
      </c>
      <c r="C49" s="125" t="str">
        <f>IF(VLOOKUP($B49,'Champ Classes'!$A:$E,2,FALSE)="","",VLOOKUP($B49,'Champ Classes'!$A:$E,2,FALSE))</f>
        <v>EMV 8</v>
      </c>
      <c r="D49" s="126" t="str">
        <f>CONCATENATE(VLOOKUP(B49,Startlist!B:H,3,FALSE)," / ",VLOOKUP(B49,Startlist!B:H,4,FALSE))</f>
        <v>Tarmo Bortnik / Rain Kaljura</v>
      </c>
      <c r="E49" s="127" t="str">
        <f>VLOOKUP(B49,Startlist!B:F,5,FALSE)</f>
        <v>EST</v>
      </c>
      <c r="F49" s="126" t="str">
        <f>VLOOKUP(B49,Startlist!B:H,7,FALSE)</f>
        <v>GAZ 51A</v>
      </c>
      <c r="G49" s="126" t="str">
        <f>VLOOKUP(B49,Startlist!B:H,6,FALSE)</f>
        <v>JUURU TEHNIKAKLUBI</v>
      </c>
      <c r="H49" s="128" t="str">
        <f>IF(VLOOKUP(B49,Results!B:L,11,FALSE)="","Retired",VLOOKUP(B49,Results!B:L,11,FALSE))</f>
        <v> 1:04.50,6</v>
      </c>
      <c r="I49" s="247"/>
    </row>
    <row r="50" spans="1:9" ht="15" customHeight="1">
      <c r="A50" s="124">
        <f aca="true" t="shared" si="1" ref="A50:A58">A49+1</f>
        <v>43</v>
      </c>
      <c r="B50" s="196">
        <v>54</v>
      </c>
      <c r="C50" s="125" t="str">
        <f>IF(VLOOKUP($B50,'Champ Classes'!$A:$E,2,FALSE)="","",VLOOKUP($B50,'Champ Classes'!$A:$E,2,FALSE))</f>
        <v>EMV 4</v>
      </c>
      <c r="D50" s="126" t="str">
        <f>CONCATENATE(VLOOKUP(B50,Startlist!B:H,3,FALSE)," / ",VLOOKUP(B50,Startlist!B:H,4,FALSE))</f>
        <v>Renee Laan / Marko Meesak</v>
      </c>
      <c r="E50" s="127" t="str">
        <f>VLOOKUP(B50,Startlist!B:F,5,FALSE)</f>
        <v>EST</v>
      </c>
      <c r="F50" s="126" t="str">
        <f>VLOOKUP(B50,Startlist!B:H,7,FALSE)</f>
        <v>Subaru Impreza</v>
      </c>
      <c r="G50" s="126" t="str">
        <f>VLOOKUP(B50,Startlist!B:H,6,FALSE)</f>
        <v>CUEKS RACING</v>
      </c>
      <c r="H50" s="128" t="str">
        <f>IF(VLOOKUP(B50,Results!B:L,11,FALSE)="","Retired",VLOOKUP(B50,Results!B:L,11,FALSE))</f>
        <v> 1:05.00,4</v>
      </c>
      <c r="I50" s="247"/>
    </row>
    <row r="51" spans="1:9" ht="15" customHeight="1">
      <c r="A51" s="124">
        <f t="shared" si="1"/>
        <v>44</v>
      </c>
      <c r="B51" s="196">
        <v>67</v>
      </c>
      <c r="C51" s="125" t="str">
        <f>IF(VLOOKUP($B51,'Champ Classes'!$A:$E,2,FALSE)="","",VLOOKUP($B51,'Champ Classes'!$A:$E,2,FALSE))</f>
        <v>EMV 6</v>
      </c>
      <c r="D51" s="126" t="str">
        <f>CONCATENATE(VLOOKUP(B51,Startlist!B:H,3,FALSE)," / ",VLOOKUP(B51,Startlist!B:H,4,FALSE))</f>
        <v>Kati Nōuakas / Argo Kästik</v>
      </c>
      <c r="E51" s="127" t="str">
        <f>VLOOKUP(B51,Startlist!B:F,5,FALSE)</f>
        <v>EST</v>
      </c>
      <c r="F51" s="126" t="str">
        <f>VLOOKUP(B51,Startlist!B:H,7,FALSE)</f>
        <v>Honda Civic Type-R</v>
      </c>
      <c r="G51" s="126" t="str">
        <f>VLOOKUP(B51,Startlist!B:H,6,FALSE)</f>
        <v>BTR RACING</v>
      </c>
      <c r="H51" s="128" t="str">
        <f>IF(VLOOKUP(B51,Results!B:L,11,FALSE)="","Retired",VLOOKUP(B51,Results!B:L,11,FALSE))</f>
        <v> 1:05.13,4</v>
      </c>
      <c r="I51" s="247"/>
    </row>
    <row r="52" spans="1:9" ht="15" customHeight="1">
      <c r="A52" s="124">
        <f t="shared" si="1"/>
        <v>45</v>
      </c>
      <c r="B52" s="196">
        <v>69</v>
      </c>
      <c r="C52" s="125" t="str">
        <f>IF(VLOOKUP($B52,'Champ Classes'!$A:$E,2,FALSE)="","",VLOOKUP($B52,'Champ Classes'!$A:$E,2,FALSE))</f>
        <v>EMV 7</v>
      </c>
      <c r="D52" s="126" t="str">
        <f>CONCATENATE(VLOOKUP(B52,Startlist!B:H,3,FALSE)," / ",VLOOKUP(B52,Startlist!B:H,4,FALSE))</f>
        <v>Ott Kuurberg / Saimon Köst</v>
      </c>
      <c r="E52" s="127" t="str">
        <f>VLOOKUP(B52,Startlist!B:F,5,FALSE)</f>
        <v>EST</v>
      </c>
      <c r="F52" s="126" t="str">
        <f>VLOOKUP(B52,Startlist!B:H,7,FALSE)</f>
        <v>BMW 325</v>
      </c>
      <c r="G52" s="126" t="str">
        <f>VLOOKUP(B52,Startlist!B:H,6,FALSE)</f>
        <v>BTR RACING</v>
      </c>
      <c r="H52" s="128" t="str">
        <f>IF(VLOOKUP(B52,Results!B:L,11,FALSE)="","Retired",VLOOKUP(B52,Results!B:L,11,FALSE))</f>
        <v> 1:05.44,2</v>
      </c>
      <c r="I52" s="247"/>
    </row>
    <row r="53" spans="1:9" ht="15" customHeight="1">
      <c r="A53" s="124">
        <f t="shared" si="1"/>
        <v>46</v>
      </c>
      <c r="B53" s="196">
        <v>81</v>
      </c>
      <c r="C53" s="125" t="str">
        <f>IF(VLOOKUP($B53,'Champ Classes'!$A:$E,2,FALSE)="","",VLOOKUP($B53,'Champ Classes'!$A:$E,2,FALSE))</f>
        <v>EMV 8</v>
      </c>
      <c r="D53" s="126" t="str">
        <f>CONCATENATE(VLOOKUP(B53,Startlist!B:H,3,FALSE)," / ",VLOOKUP(B53,Startlist!B:H,4,FALSE))</f>
        <v>Alo Pōder / Tarmo Heidemann</v>
      </c>
      <c r="E53" s="127" t="str">
        <f>VLOOKUP(B53,Startlist!B:F,5,FALSE)</f>
        <v>EST</v>
      </c>
      <c r="F53" s="126" t="str">
        <f>VLOOKUP(B53,Startlist!B:H,7,FALSE)</f>
        <v>GAZ 51</v>
      </c>
      <c r="G53" s="126" t="str">
        <f>VLOOKUP(B53,Startlist!B:H,6,FALSE)</f>
        <v>VÄNDRA TSK</v>
      </c>
      <c r="H53" s="128" t="str">
        <f>IF(VLOOKUP(B53,Results!B:L,11,FALSE)="","Retired",VLOOKUP(B53,Results!B:L,11,FALSE))</f>
        <v> 1:06.17,3</v>
      </c>
      <c r="I53" s="247"/>
    </row>
    <row r="54" spans="1:9" ht="15" customHeight="1">
      <c r="A54" s="124">
        <f t="shared" si="1"/>
        <v>47</v>
      </c>
      <c r="B54" s="196">
        <v>80</v>
      </c>
      <c r="C54" s="125" t="str">
        <f>IF(VLOOKUP($B54,'Champ Classes'!$A:$E,2,FALSE)="","",VLOOKUP($B54,'Champ Classes'!$A:$E,2,FALSE))</f>
        <v>EMV 8</v>
      </c>
      <c r="D54" s="126" t="str">
        <f>CONCATENATE(VLOOKUP(B54,Startlist!B:H,3,FALSE)," / ",VLOOKUP(B54,Startlist!B:H,4,FALSE))</f>
        <v>Janno Nuiamäe / Gabriel Kerk</v>
      </c>
      <c r="E54" s="127" t="str">
        <f>VLOOKUP(B54,Startlist!B:F,5,FALSE)</f>
        <v>EST</v>
      </c>
      <c r="F54" s="126" t="str">
        <f>VLOOKUP(B54,Startlist!B:H,7,FALSE)</f>
        <v>GAZ 51</v>
      </c>
      <c r="G54" s="126" t="str">
        <f>VLOOKUP(B54,Startlist!B:H,6,FALSE)</f>
        <v>GAZ RALLIKLUBI</v>
      </c>
      <c r="H54" s="128" t="str">
        <f>IF(VLOOKUP(B54,Results!B:L,11,FALSE)="","Retired",VLOOKUP(B54,Results!B:L,11,FALSE))</f>
        <v> 1:06.22,1</v>
      </c>
      <c r="I54" s="247"/>
    </row>
    <row r="55" spans="1:9" ht="15" customHeight="1">
      <c r="A55" s="124">
        <f t="shared" si="1"/>
        <v>48</v>
      </c>
      <c r="B55" s="196">
        <v>68</v>
      </c>
      <c r="C55" s="125" t="str">
        <f>IF(VLOOKUP($B55,'Champ Classes'!$A:$E,2,FALSE)="","",VLOOKUP($B55,'Champ Classes'!$A:$E,2,FALSE))</f>
        <v>EMV 7</v>
      </c>
      <c r="D55" s="126" t="str">
        <f>CONCATENATE(VLOOKUP(B55,Startlist!B:H,3,FALSE)," / ",VLOOKUP(B55,Startlist!B:H,4,FALSE))</f>
        <v>Martin Absalon / Timo Taniel</v>
      </c>
      <c r="E55" s="127" t="str">
        <f>VLOOKUP(B55,Startlist!B:F,5,FALSE)</f>
        <v>EST</v>
      </c>
      <c r="F55" s="126" t="str">
        <f>VLOOKUP(B55,Startlist!B:H,7,FALSE)</f>
        <v>BMW M3</v>
      </c>
      <c r="G55" s="126" t="str">
        <f>VLOOKUP(B55,Startlist!B:H,6,FALSE)</f>
        <v>KAUR MOTORSPORT</v>
      </c>
      <c r="H55" s="128" t="str">
        <f>IF(VLOOKUP(B55,Results!B:L,11,FALSE)="","Retired",VLOOKUP(B55,Results!B:L,11,FALSE))</f>
        <v> 1:07.26,2</v>
      </c>
      <c r="I55" s="247"/>
    </row>
    <row r="56" spans="1:9" ht="15" customHeight="1">
      <c r="A56" s="124">
        <f t="shared" si="1"/>
        <v>49</v>
      </c>
      <c r="B56" s="196">
        <v>84</v>
      </c>
      <c r="C56" s="125" t="str">
        <f>IF(VLOOKUP($B56,'Champ Classes'!$A:$E,2,FALSE)="","",VLOOKUP($B56,'Champ Classes'!$A:$E,2,FALSE))</f>
        <v>EMV 8</v>
      </c>
      <c r="D56" s="126" t="str">
        <f>CONCATENATE(VLOOKUP(B56,Startlist!B:H,3,FALSE)," / ",VLOOKUP(B56,Startlist!B:H,4,FALSE))</f>
        <v>Rünno Niitsalu / Aaro Tiiroja</v>
      </c>
      <c r="E56" s="127" t="str">
        <f>VLOOKUP(B56,Startlist!B:F,5,FALSE)</f>
        <v>EST</v>
      </c>
      <c r="F56" s="126" t="str">
        <f>VLOOKUP(B56,Startlist!B:H,7,FALSE)</f>
        <v>GAZ 53</v>
      </c>
      <c r="G56" s="126" t="str">
        <f>VLOOKUP(B56,Startlist!B:H,6,FALSE)</f>
        <v>GAZ RALLIKLUBI</v>
      </c>
      <c r="H56" s="128" t="str">
        <f>IF(VLOOKUP(B56,Results!B:L,11,FALSE)="","Retired",VLOOKUP(B56,Results!B:L,11,FALSE))</f>
        <v> 1:12.26,1</v>
      </c>
      <c r="I56" s="247"/>
    </row>
    <row r="57" spans="1:9" ht="15" customHeight="1">
      <c r="A57" s="124">
        <f t="shared" si="1"/>
        <v>50</v>
      </c>
      <c r="B57" s="196">
        <v>74</v>
      </c>
      <c r="C57" s="125" t="str">
        <f>IF(VLOOKUP($B57,'Champ Classes'!$A:$E,2,FALSE)="","",VLOOKUP($B57,'Champ Classes'!$A:$E,2,FALSE))</f>
        <v>EMV 8</v>
      </c>
      <c r="D57" s="126" t="str">
        <f>CONCATENATE(VLOOKUP(B57,Startlist!B:H,3,FALSE)," / ",VLOOKUP(B57,Startlist!B:H,4,FALSE))</f>
        <v>Raik-Karl Aarma / Alo Vahtmäe</v>
      </c>
      <c r="E57" s="127" t="str">
        <f>VLOOKUP(B57,Startlist!B:F,5,FALSE)</f>
        <v>EST</v>
      </c>
      <c r="F57" s="126" t="str">
        <f>VLOOKUP(B57,Startlist!B:H,7,FALSE)</f>
        <v>GAZ 51</v>
      </c>
      <c r="G57" s="126" t="str">
        <f>VLOOKUP(B57,Startlist!B:H,6,FALSE)</f>
        <v>JUURU TEHNIKAKLUBI</v>
      </c>
      <c r="H57" s="128" t="str">
        <f>IF(VLOOKUP(B57,Results!B:L,11,FALSE)="","Retired",VLOOKUP(B57,Results!B:L,11,FALSE))</f>
        <v> 1:20.17,3</v>
      </c>
      <c r="I57" s="247"/>
    </row>
    <row r="58" spans="1:9" ht="15" customHeight="1">
      <c r="A58" s="124">
        <f t="shared" si="1"/>
        <v>51</v>
      </c>
      <c r="B58" s="196">
        <v>18</v>
      </c>
      <c r="C58" s="125" t="str">
        <f>IF(VLOOKUP($B58,'Champ Classes'!$A:$E,2,FALSE)="","",VLOOKUP($B58,'Champ Classes'!$A:$E,2,FALSE))</f>
        <v>EMV 3</v>
      </c>
      <c r="D58" s="126" t="str">
        <f>CONCATENATE(VLOOKUP(B58,Startlist!B:H,3,FALSE)," / ",VLOOKUP(B58,Startlist!B:H,4,FALSE))</f>
        <v>Kaspar Kasari / Jakko Viilo</v>
      </c>
      <c r="E58" s="127" t="str">
        <f>VLOOKUP(B58,Startlist!B:F,5,FALSE)</f>
        <v>EST</v>
      </c>
      <c r="F58" s="126" t="str">
        <f>VLOOKUP(B58,Startlist!B:H,7,FALSE)</f>
        <v>Ford Fiesta R2</v>
      </c>
      <c r="G58" s="126" t="str">
        <f>VLOOKUP(B58,Startlist!B:H,6,FALSE)</f>
        <v>OT RACING</v>
      </c>
      <c r="H58" s="128" t="str">
        <f>IF(VLOOKUP(B58,Results!B:L,11,FALSE)="","Retired",VLOOKUP(B58,Results!B:L,11,FALSE))</f>
        <v> 1:26.06,3</v>
      </c>
      <c r="I58" s="247"/>
    </row>
    <row r="59" spans="1:9" ht="15" customHeight="1">
      <c r="A59" s="124"/>
      <c r="B59" s="196">
        <v>7</v>
      </c>
      <c r="C59" s="125" t="str">
        <f>IF(VLOOKUP($B59,'Champ Classes'!$A:$E,2,FALSE)="","",VLOOKUP($B59,'Champ Classes'!$A:$E,2,FALSE))</f>
        <v>EMV 4</v>
      </c>
      <c r="D59" s="126" t="str">
        <f>CONCATENATE(VLOOKUP(B59,Startlist!B:H,3,FALSE)," / ",VLOOKUP(B59,Startlist!B:H,4,FALSE))</f>
        <v>Ranno Bundsen / Robert Loshtshenikov</v>
      </c>
      <c r="E59" s="127" t="str">
        <f>VLOOKUP(B59,Startlist!B:F,5,FALSE)</f>
        <v>EST</v>
      </c>
      <c r="F59" s="126" t="str">
        <f>VLOOKUP(B59,Startlist!B:H,7,FALSE)</f>
        <v>Mitsubishi Lancer Evo 7</v>
      </c>
      <c r="G59" s="126" t="str">
        <f>VLOOKUP(B59,Startlist!B:H,6,FALSE)</f>
        <v>A1M MOTORSPORT</v>
      </c>
      <c r="H59" s="262" t="str">
        <f>IF(VLOOKUP(B59,Results!B:L,11,FALSE)="","Retired",VLOOKUP(B59,Results!B:L,11,FALSE))</f>
        <v>Retired</v>
      </c>
      <c r="I59" s="247"/>
    </row>
    <row r="60" spans="1:9" ht="15" customHeight="1">
      <c r="A60" s="124"/>
      <c r="B60" s="196">
        <v>14</v>
      </c>
      <c r="C60" s="125" t="str">
        <f>IF(VLOOKUP($B60,'Champ Classes'!$A:$E,2,FALSE)="","",VLOOKUP($B60,'Champ Classes'!$A:$E,2,FALSE))</f>
        <v>EMV 1</v>
      </c>
      <c r="D60" s="126" t="str">
        <f>CONCATENATE(VLOOKUP(B60,Startlist!B:H,3,FALSE)," / ",VLOOKUP(B60,Startlist!B:H,4,FALSE))</f>
        <v>Margus Murakas / Rainis Nagel</v>
      </c>
      <c r="E60" s="127" t="str">
        <f>VLOOKUP(B60,Startlist!B:F,5,FALSE)</f>
        <v>EST</v>
      </c>
      <c r="F60" s="126" t="str">
        <f>VLOOKUP(B60,Startlist!B:H,7,FALSE)</f>
        <v>Audi S1</v>
      </c>
      <c r="G60" s="126" t="str">
        <f>VLOOKUP(B60,Startlist!B:H,6,FALSE)</f>
        <v>MURAKAS RACING TEAM</v>
      </c>
      <c r="H60" s="262" t="str">
        <f>IF(VLOOKUP(B60,Results!B:L,11,FALSE)="","Retired",VLOOKUP(B60,Results!B:L,11,FALSE))</f>
        <v>Retired</v>
      </c>
      <c r="I60" s="247"/>
    </row>
    <row r="61" spans="1:9" ht="15" customHeight="1">
      <c r="A61" s="124"/>
      <c r="B61" s="196">
        <v>17</v>
      </c>
      <c r="C61" s="125" t="str">
        <f>IF(VLOOKUP($B61,'Champ Classes'!$A:$E,2,FALSE)="","",VLOOKUP($B61,'Champ Classes'!$A:$E,2,FALSE))</f>
        <v>EMV 3</v>
      </c>
      <c r="D61" s="126" t="str">
        <f>CONCATENATE(VLOOKUP(B61,Startlist!B:H,3,FALSE)," / ",VLOOKUP(B61,Startlist!B:H,4,FALSE))</f>
        <v>Justas Simaska / Titas Simaska</v>
      </c>
      <c r="E61" s="127" t="str">
        <f>VLOOKUP(B61,Startlist!B:F,5,FALSE)</f>
        <v>LTU</v>
      </c>
      <c r="F61" s="126" t="str">
        <f>VLOOKUP(B61,Startlist!B:H,7,FALSE)</f>
        <v>Ford Fiesta R2T19</v>
      </c>
      <c r="G61" s="126" t="str">
        <f>VLOOKUP(B61,Startlist!B:H,6,FALSE)</f>
        <v>VIADA-MULTI FX</v>
      </c>
      <c r="H61" s="262" t="str">
        <f>IF(VLOOKUP(B61,Results!B:L,11,FALSE)="","Retired",VLOOKUP(B61,Results!B:L,11,FALSE))</f>
        <v>Retired</v>
      </c>
      <c r="I61" s="247"/>
    </row>
    <row r="62" spans="1:9" ht="15" customHeight="1">
      <c r="A62" s="124"/>
      <c r="B62" s="196">
        <v>24</v>
      </c>
      <c r="C62" s="125" t="str">
        <f>IF(VLOOKUP($B62,'Champ Classes'!$A:$E,2,FALSE)="","",VLOOKUP($B62,'Champ Classes'!$A:$E,2,FALSE))</f>
        <v>EMV 4</v>
      </c>
      <c r="D62" s="126" t="str">
        <f>CONCATENATE(VLOOKUP(B62,Startlist!B:H,3,FALSE)," / ",VLOOKUP(B62,Startlist!B:H,4,FALSE))</f>
        <v>Aiko Aigro / Kermo Kärtmann</v>
      </c>
      <c r="E62" s="127" t="str">
        <f>VLOOKUP(B62,Startlist!B:F,5,FALSE)</f>
        <v>EST</v>
      </c>
      <c r="F62" s="126" t="str">
        <f>VLOOKUP(B62,Startlist!B:H,7,FALSE)</f>
        <v>Mitsubishi Lancer Evo 8</v>
      </c>
      <c r="G62" s="126" t="str">
        <f>VLOOKUP(B62,Startlist!B:H,6,FALSE)</f>
        <v>A1M MOTORSPORT</v>
      </c>
      <c r="H62" s="262" t="str">
        <f>IF(VLOOKUP(B62,Results!B:L,11,FALSE)="","Retired",VLOOKUP(B62,Results!B:L,11,FALSE))</f>
        <v>Retired</v>
      </c>
      <c r="I62" s="247"/>
    </row>
    <row r="63" spans="1:9" ht="15" customHeight="1">
      <c r="A63" s="124"/>
      <c r="B63" s="196">
        <v>27</v>
      </c>
      <c r="C63" s="125" t="str">
        <f>IF(VLOOKUP($B63,'Champ Classes'!$A:$E,2,FALSE)="","",VLOOKUP($B63,'Champ Classes'!$A:$E,2,FALSE))</f>
        <v>EMV 7</v>
      </c>
      <c r="D63" s="126" t="str">
        <f>CONCATENATE(VLOOKUP(B63,Startlist!B:H,3,FALSE)," / ",VLOOKUP(B63,Startlist!B:H,4,FALSE))</f>
        <v>Raiko Aru / Veiko Kullamäe</v>
      </c>
      <c r="E63" s="127" t="str">
        <f>VLOOKUP(B63,Startlist!B:F,5,FALSE)</f>
        <v>EST</v>
      </c>
      <c r="F63" s="126" t="str">
        <f>VLOOKUP(B63,Startlist!B:H,7,FALSE)</f>
        <v>BMW 1M</v>
      </c>
      <c r="G63" s="126" t="str">
        <f>VLOOKUP(B63,Startlist!B:H,6,FALSE)</f>
        <v>MRF MOTORSPORT</v>
      </c>
      <c r="H63" s="262" t="str">
        <f>IF(VLOOKUP(B63,Results!B:L,11,FALSE)="","Retired",VLOOKUP(B63,Results!B:L,11,FALSE))</f>
        <v>Retired</v>
      </c>
      <c r="I63" s="247"/>
    </row>
    <row r="64" spans="1:9" ht="15" customHeight="1">
      <c r="A64" s="124"/>
      <c r="B64" s="196">
        <v>32</v>
      </c>
      <c r="C64" s="125" t="str">
        <f>IF(VLOOKUP($B64,'Champ Classes'!$A:$E,2,FALSE)="","",VLOOKUP($B64,'Champ Classes'!$A:$E,2,FALSE))</f>
        <v>EMV 4</v>
      </c>
      <c r="D64" s="126" t="str">
        <f>CONCATENATE(VLOOKUP(B64,Startlist!B:H,3,FALSE)," / ",VLOOKUP(B64,Startlist!B:H,4,FALSE))</f>
        <v>Mirko Usin / Janek Tamm</v>
      </c>
      <c r="E64" s="127" t="str">
        <f>VLOOKUP(B64,Startlist!B:F,5,FALSE)</f>
        <v>EST</v>
      </c>
      <c r="F64" s="126" t="str">
        <f>VLOOKUP(B64,Startlist!B:H,7,FALSE)</f>
        <v>Mitsubishi Lancer Evo 10</v>
      </c>
      <c r="G64" s="126" t="str">
        <f>VLOOKUP(B64,Startlist!B:H,6,FALSE)</f>
        <v>ALM MOTORSPORT</v>
      </c>
      <c r="H64" s="262" t="str">
        <f>IF(VLOOKUP(B64,Results!B:L,11,FALSE)="","Retired",VLOOKUP(B64,Results!B:L,11,FALSE))</f>
        <v>Retired</v>
      </c>
      <c r="I64" s="247"/>
    </row>
    <row r="65" spans="1:9" ht="15" customHeight="1">
      <c r="A65" s="124"/>
      <c r="B65" s="196">
        <v>37</v>
      </c>
      <c r="C65" s="125" t="str">
        <f>IF(VLOOKUP($B65,'Champ Classes'!$A:$E,2,FALSE)="","",VLOOKUP($B65,'Champ Classes'!$A:$E,2,FALSE))</f>
        <v>EMV 7</v>
      </c>
      <c r="D65" s="126" t="str">
        <f>CONCATENATE(VLOOKUP(B65,Startlist!B:H,3,FALSE)," / ",VLOOKUP(B65,Startlist!B:H,4,FALSE))</f>
        <v>Ott Mesikäpp / Raiko Lille</v>
      </c>
      <c r="E65" s="127" t="str">
        <f>VLOOKUP(B65,Startlist!B:F,5,FALSE)</f>
        <v>EST</v>
      </c>
      <c r="F65" s="126" t="str">
        <f>VLOOKUP(B65,Startlist!B:H,7,FALSE)</f>
        <v>BMW M3</v>
      </c>
      <c r="G65" s="126" t="str">
        <f>VLOOKUP(B65,Startlist!B:H,6,FALSE)</f>
        <v>BTR RACING</v>
      </c>
      <c r="H65" s="262" t="str">
        <f>IF(VLOOKUP(B65,Results!B:L,11,FALSE)="","Retired",VLOOKUP(B65,Results!B:L,11,FALSE))</f>
        <v>Retired</v>
      </c>
      <c r="I65" s="247"/>
    </row>
    <row r="66" spans="1:9" ht="15" customHeight="1">
      <c r="A66" s="124"/>
      <c r="B66" s="196">
        <v>38</v>
      </c>
      <c r="C66" s="125" t="str">
        <f>IF(VLOOKUP($B66,'Champ Classes'!$A:$E,2,FALSE)="","",VLOOKUP($B66,'Champ Classes'!$A:$E,2,FALSE))</f>
        <v>EMV 7</v>
      </c>
      <c r="D66" s="126" t="str">
        <f>CONCATENATE(VLOOKUP(B66,Startlist!B:H,3,FALSE)," / ",VLOOKUP(B66,Startlist!B:H,4,FALSE))</f>
        <v>Lembit Soe / Kalle Ahu</v>
      </c>
      <c r="E66" s="127" t="str">
        <f>VLOOKUP(B66,Startlist!B:F,5,FALSE)</f>
        <v>EST</v>
      </c>
      <c r="F66" s="126" t="str">
        <f>VLOOKUP(B66,Startlist!B:H,7,FALSE)</f>
        <v>Toyota Starlet</v>
      </c>
      <c r="G66" s="126" t="str">
        <f>VLOOKUP(B66,Startlist!B:H,6,FALSE)</f>
        <v>SAR-TECH MOTORSPORT</v>
      </c>
      <c r="H66" s="262" t="str">
        <f>IF(VLOOKUP(B66,Results!B:L,11,FALSE)="","Retired",VLOOKUP(B66,Results!B:L,11,FALSE))</f>
        <v>Retired</v>
      </c>
      <c r="I66" s="247"/>
    </row>
    <row r="67" spans="1:9" ht="15" customHeight="1">
      <c r="A67" s="124"/>
      <c r="B67" s="196">
        <v>39</v>
      </c>
      <c r="C67" s="125" t="str">
        <f>IF(VLOOKUP($B67,'Champ Classes'!$A:$E,2,FALSE)="","",VLOOKUP($B67,'Champ Classes'!$A:$E,2,FALSE))</f>
        <v>EMV 5</v>
      </c>
      <c r="D67" s="126" t="str">
        <f>CONCATENATE(VLOOKUP(B67,Startlist!B:H,3,FALSE)," / ",VLOOKUP(B67,Startlist!B:H,4,FALSE))</f>
        <v>Kristo Laadre / Andres Lichtfeldt</v>
      </c>
      <c r="E67" s="127" t="str">
        <f>VLOOKUP(B67,Startlist!B:F,5,FALSE)</f>
        <v>EST</v>
      </c>
      <c r="F67" s="126" t="str">
        <f>VLOOKUP(B67,Startlist!B:H,7,FALSE)</f>
        <v>Toyota Starlet 4Age</v>
      </c>
      <c r="G67" s="126" t="str">
        <f>VLOOKUP(B67,Startlist!B:H,6,FALSE)</f>
        <v>THULE MOTORSPORT</v>
      </c>
      <c r="H67" s="262" t="str">
        <f>IF(VLOOKUP(B67,Results!B:L,11,FALSE)="","Retired",VLOOKUP(B67,Results!B:L,11,FALSE))</f>
        <v>Retired</v>
      </c>
      <c r="I67" s="247"/>
    </row>
    <row r="68" spans="1:9" ht="15" customHeight="1">
      <c r="A68" s="124"/>
      <c r="B68" s="196">
        <v>44</v>
      </c>
      <c r="C68" s="125" t="str">
        <f>IF(VLOOKUP($B68,'Champ Classes'!$A:$E,2,FALSE)="","",VLOOKUP($B68,'Champ Classes'!$A:$E,2,FALSE))</f>
        <v>EMV 5</v>
      </c>
      <c r="D68" s="126" t="str">
        <f>CONCATENATE(VLOOKUP(B68,Startlist!B:H,3,FALSE)," / ",VLOOKUP(B68,Startlist!B:H,4,FALSE))</f>
        <v>Patrick Juhe / Rainis Raidma</v>
      </c>
      <c r="E68" s="127" t="str">
        <f>VLOOKUP(B68,Startlist!B:F,5,FALSE)</f>
        <v>EST</v>
      </c>
      <c r="F68" s="126" t="str">
        <f>VLOOKUP(B68,Startlist!B:H,7,FALSE)</f>
        <v>Honda Civic</v>
      </c>
      <c r="G68" s="126" t="str">
        <f>VLOOKUP(B68,Startlist!B:H,6,FALSE)</f>
        <v>BTR RACING</v>
      </c>
      <c r="H68" s="262" t="str">
        <f>IF(VLOOKUP(B68,Results!B:L,11,FALSE)="","Retired",VLOOKUP(B68,Results!B:L,11,FALSE))</f>
        <v>Retired</v>
      </c>
      <c r="I68" s="247"/>
    </row>
    <row r="69" spans="1:9" ht="15" customHeight="1">
      <c r="A69" s="124"/>
      <c r="B69" s="196">
        <v>47</v>
      </c>
      <c r="C69" s="125" t="str">
        <f>IF(VLOOKUP($B69,'Champ Classes'!$A:$E,2,FALSE)="","",VLOOKUP($B69,'Champ Classes'!$A:$E,2,FALSE))</f>
        <v>EMV 6</v>
      </c>
      <c r="D69" s="126" t="str">
        <f>CONCATENATE(VLOOKUP(B69,Startlist!B:H,3,FALSE)," / ",VLOOKUP(B69,Startlist!B:H,4,FALSE))</f>
        <v>Peep Trave / Indrek Jōeäär</v>
      </c>
      <c r="E69" s="127" t="str">
        <f>VLOOKUP(B69,Startlist!B:F,5,FALSE)</f>
        <v>EST</v>
      </c>
      <c r="F69" s="126" t="str">
        <f>VLOOKUP(B69,Startlist!B:H,7,FALSE)</f>
        <v>Honda Civic Type-R</v>
      </c>
      <c r="G69" s="126" t="str">
        <f>VLOOKUP(B69,Startlist!B:H,6,FALSE)</f>
        <v>PIHTLA RT</v>
      </c>
      <c r="H69" s="262" t="str">
        <f>IF(VLOOKUP(B69,Results!B:L,11,FALSE)="","Retired",VLOOKUP(B69,Results!B:L,11,FALSE))</f>
        <v>Retired</v>
      </c>
      <c r="I69" s="247"/>
    </row>
    <row r="70" spans="1:9" ht="15" customHeight="1">
      <c r="A70" s="124"/>
      <c r="B70" s="196">
        <v>48</v>
      </c>
      <c r="C70" s="125" t="str">
        <f>IF(VLOOKUP($B70,'Champ Classes'!$A:$E,2,FALSE)="","",VLOOKUP($B70,'Champ Classes'!$A:$E,2,FALSE))</f>
        <v>EMV 6</v>
      </c>
      <c r="D70" s="126" t="str">
        <f>CONCATENATE(VLOOKUP(B70,Startlist!B:H,3,FALSE)," / ",VLOOKUP(B70,Startlist!B:H,4,FALSE))</f>
        <v>Erkko East / Margus Brant</v>
      </c>
      <c r="E70" s="127" t="str">
        <f>VLOOKUP(B70,Startlist!B:F,5,FALSE)</f>
        <v>EST</v>
      </c>
      <c r="F70" s="126" t="str">
        <f>VLOOKUP(B70,Startlist!B:H,7,FALSE)</f>
        <v>Honda Civic Type-R</v>
      </c>
      <c r="G70" s="126" t="str">
        <f>VLOOKUP(B70,Startlist!B:H,6,FALSE)</f>
        <v>OT RACING</v>
      </c>
      <c r="H70" s="262" t="str">
        <f>IF(VLOOKUP(B70,Results!B:L,11,FALSE)="","Retired",VLOOKUP(B70,Results!B:L,11,FALSE))</f>
        <v>Retired</v>
      </c>
      <c r="I70" s="247"/>
    </row>
    <row r="71" spans="1:9" ht="15" customHeight="1">
      <c r="A71" s="124"/>
      <c r="B71" s="196">
        <v>49</v>
      </c>
      <c r="C71" s="125" t="str">
        <f>IF(VLOOKUP($B71,'Champ Classes'!$A:$E,2,FALSE)="","",VLOOKUP($B71,'Champ Classes'!$A:$E,2,FALSE))</f>
        <v>EMV 7</v>
      </c>
      <c r="D71" s="126" t="str">
        <f>CONCATENATE(VLOOKUP(B71,Startlist!B:H,3,FALSE)," / ",VLOOKUP(B71,Startlist!B:H,4,FALSE))</f>
        <v>Kristjan Ojaste / Tōnu Tikerpalu</v>
      </c>
      <c r="E71" s="127" t="str">
        <f>VLOOKUP(B71,Startlist!B:F,5,FALSE)</f>
        <v>EST</v>
      </c>
      <c r="F71" s="126" t="str">
        <f>VLOOKUP(B71,Startlist!B:H,7,FALSE)</f>
        <v>BMW 328</v>
      </c>
      <c r="G71" s="126" t="str">
        <f>VLOOKUP(B71,Startlist!B:H,6,FALSE)</f>
        <v>KAUR MOTORSPORT</v>
      </c>
      <c r="H71" s="262" t="str">
        <f>IF(VLOOKUP(B71,Results!B:L,11,FALSE)="","Retired",VLOOKUP(B71,Results!B:L,11,FALSE))</f>
        <v>Retired</v>
      </c>
      <c r="I71" s="247"/>
    </row>
    <row r="72" spans="1:9" ht="15" customHeight="1">
      <c r="A72" s="124"/>
      <c r="B72" s="196">
        <v>50</v>
      </c>
      <c r="C72" s="125" t="str">
        <f>IF(VLOOKUP($B72,'Champ Classes'!$A:$E,2,FALSE)="","",VLOOKUP($B72,'Champ Classes'!$A:$E,2,FALSE))</f>
        <v>EMV 7</v>
      </c>
      <c r="D72" s="126" t="str">
        <f>CONCATENATE(VLOOKUP(B72,Startlist!B:H,3,FALSE)," / ",VLOOKUP(B72,Startlist!B:H,4,FALSE))</f>
        <v>Kristen Volkov / Erki Eksin</v>
      </c>
      <c r="E72" s="127" t="str">
        <f>VLOOKUP(B72,Startlist!B:F,5,FALSE)</f>
        <v>EST</v>
      </c>
      <c r="F72" s="126" t="str">
        <f>VLOOKUP(B72,Startlist!B:H,7,FALSE)</f>
        <v>BMW 316I</v>
      </c>
      <c r="G72" s="126" t="str">
        <f>VLOOKUP(B72,Startlist!B:H,6,FALSE)</f>
        <v>G.M.RACING</v>
      </c>
      <c r="H72" s="262" t="str">
        <f>IF(VLOOKUP(B72,Results!B:L,11,FALSE)="","Retired",VLOOKUP(B72,Results!B:L,11,FALSE))</f>
        <v>Retired</v>
      </c>
      <c r="I72" s="247"/>
    </row>
    <row r="73" spans="1:9" ht="15" customHeight="1">
      <c r="A73" s="124"/>
      <c r="B73" s="196">
        <v>56</v>
      </c>
      <c r="C73" s="125" t="str">
        <f>IF(VLOOKUP($B73,'Champ Classes'!$A:$E,2,FALSE)="","",VLOOKUP($B73,'Champ Classes'!$A:$E,2,FALSE))</f>
        <v>EMV 6</v>
      </c>
      <c r="D73" s="126" t="str">
        <f>CONCATENATE(VLOOKUP(B73,Startlist!B:H,3,FALSE)," / ",VLOOKUP(B73,Startlist!B:H,4,FALSE))</f>
        <v>Aleksandrs Jakovlevs / Valerijs Maslovs</v>
      </c>
      <c r="E73" s="127" t="str">
        <f>VLOOKUP(B73,Startlist!B:F,5,FALSE)</f>
        <v>LAT</v>
      </c>
      <c r="F73" s="126" t="str">
        <f>VLOOKUP(B73,Startlist!B:H,7,FALSE)</f>
        <v>Honda Civic Type-R</v>
      </c>
      <c r="G73" s="126" t="str">
        <f>VLOOKUP(B73,Startlist!B:H,6,FALSE)</f>
        <v>ALEKSANDRS JAKOVLEVS</v>
      </c>
      <c r="H73" s="262" t="str">
        <f>IF(VLOOKUP(B73,Results!B:L,11,FALSE)="","Retired",VLOOKUP(B73,Results!B:L,11,FALSE))</f>
        <v>Retired</v>
      </c>
      <c r="I73" s="247"/>
    </row>
    <row r="74" spans="1:9" ht="15" customHeight="1">
      <c r="A74" s="124"/>
      <c r="B74" s="196">
        <v>59</v>
      </c>
      <c r="C74" s="125" t="str">
        <f>IF(VLOOKUP($B74,'Champ Classes'!$A:$E,2,FALSE)="","",VLOOKUP($B74,'Champ Classes'!$A:$E,2,FALSE))</f>
        <v>EMV 5</v>
      </c>
      <c r="D74" s="126" t="str">
        <f>CONCATENATE(VLOOKUP(B74,Startlist!B:H,3,FALSE)," / ",VLOOKUP(B74,Startlist!B:H,4,FALSE))</f>
        <v>Janek Ojala / Kaido Kabral</v>
      </c>
      <c r="E74" s="127" t="str">
        <f>VLOOKUP(B74,Startlist!B:F,5,FALSE)</f>
        <v>EST</v>
      </c>
      <c r="F74" s="126" t="str">
        <f>VLOOKUP(B74,Startlist!B:H,7,FALSE)</f>
        <v>Nissan Sunny GTI</v>
      </c>
      <c r="G74" s="126" t="str">
        <f>VLOOKUP(B74,Startlist!B:H,6,FALSE)</f>
        <v>MURAKAS RACING TEAM</v>
      </c>
      <c r="H74" s="262" t="str">
        <f>IF(VLOOKUP(B74,Results!B:L,11,FALSE)="","Retired",VLOOKUP(B74,Results!B:L,11,FALSE))</f>
        <v>Retired</v>
      </c>
      <c r="I74" s="247"/>
    </row>
    <row r="75" spans="1:9" ht="15" customHeight="1">
      <c r="A75" s="124"/>
      <c r="B75" s="196">
        <v>61</v>
      </c>
      <c r="C75" s="125" t="str">
        <f>IF(VLOOKUP($B75,'Champ Classes'!$A:$E,2,FALSE)="","",VLOOKUP($B75,'Champ Classes'!$A:$E,2,FALSE))</f>
        <v>EMV 5</v>
      </c>
      <c r="D75" s="126" t="str">
        <f>CONCATENATE(VLOOKUP(B75,Startlist!B:H,3,FALSE)," / ",VLOOKUP(B75,Startlist!B:H,4,FALSE))</f>
        <v>Erko Sibul / Kevin Keerov</v>
      </c>
      <c r="E75" s="127" t="str">
        <f>VLOOKUP(B75,Startlist!B:F,5,FALSE)</f>
        <v>EST</v>
      </c>
      <c r="F75" s="126" t="str">
        <f>VLOOKUP(B75,Startlist!B:H,7,FALSE)</f>
        <v>LADA VFTS</v>
      </c>
      <c r="G75" s="126" t="str">
        <f>VLOOKUP(B75,Startlist!B:H,6,FALSE)</f>
        <v>A1M MOTORSPORT</v>
      </c>
      <c r="H75" s="262" t="str">
        <f>IF(VLOOKUP(B75,Results!B:L,11,FALSE)="","Retired",VLOOKUP(B75,Results!B:L,11,FALSE))</f>
        <v>Retired</v>
      </c>
      <c r="I75" s="247"/>
    </row>
    <row r="76" spans="1:9" ht="15" customHeight="1">
      <c r="A76" s="124"/>
      <c r="B76" s="196">
        <v>64</v>
      </c>
      <c r="C76" s="125" t="str">
        <f>IF(VLOOKUP($B76,'Champ Classes'!$A:$E,2,FALSE)="","",VLOOKUP($B76,'Champ Classes'!$A:$E,2,FALSE))</f>
        <v>EMV 7</v>
      </c>
      <c r="D76" s="126" t="str">
        <f>CONCATENATE(VLOOKUP(B76,Startlist!B:H,3,FALSE)," / ",VLOOKUP(B76,Startlist!B:H,4,FALSE))</f>
        <v>Marek Tammoja / Markus Tammoja</v>
      </c>
      <c r="E76" s="127" t="str">
        <f>VLOOKUP(B76,Startlist!B:F,5,FALSE)</f>
        <v>EST</v>
      </c>
      <c r="F76" s="126" t="str">
        <f>VLOOKUP(B76,Startlist!B:H,7,FALSE)</f>
        <v>BMW 316</v>
      </c>
      <c r="G76" s="126" t="str">
        <f>VLOOKUP(B76,Startlist!B:H,6,FALSE)</f>
        <v>MRF MOTORSPORT</v>
      </c>
      <c r="H76" s="262" t="str">
        <f>IF(VLOOKUP(B76,Results!B:L,11,FALSE)="","Retired",VLOOKUP(B76,Results!B:L,11,FALSE))</f>
        <v>Retired</v>
      </c>
      <c r="I76" s="247"/>
    </row>
    <row r="77" spans="1:9" ht="15" customHeight="1">
      <c r="A77" s="124"/>
      <c r="B77" s="196">
        <v>70</v>
      </c>
      <c r="C77" s="125" t="str">
        <f>IF(VLOOKUP($B77,'Champ Classes'!$A:$E,2,FALSE)="","",VLOOKUP($B77,'Champ Classes'!$A:$E,2,FALSE))</f>
        <v>EMV 5</v>
      </c>
      <c r="D77" s="126" t="str">
        <f>CONCATENATE(VLOOKUP(B77,Startlist!B:H,3,FALSE)," / ",VLOOKUP(B77,Startlist!B:H,4,FALSE))</f>
        <v>Stern Ilves / Jonar Ilves</v>
      </c>
      <c r="E77" s="127" t="str">
        <f>VLOOKUP(B77,Startlist!B:F,5,FALSE)</f>
        <v>EST</v>
      </c>
      <c r="F77" s="126" t="str">
        <f>VLOOKUP(B77,Startlist!B:H,7,FALSE)</f>
        <v>IZ 412</v>
      </c>
      <c r="G77" s="126" t="str">
        <f>VLOOKUP(B77,Startlist!B:H,6,FALSE)</f>
        <v>MILREM MOTORSPORT</v>
      </c>
      <c r="H77" s="262" t="str">
        <f>IF(VLOOKUP(B77,Results!B:L,11,FALSE)="","Retired",VLOOKUP(B77,Results!B:L,11,FALSE))</f>
        <v>Retired</v>
      </c>
      <c r="I77" s="247"/>
    </row>
    <row r="78" spans="1:9" ht="15" customHeight="1">
      <c r="A78" s="124"/>
      <c r="B78" s="196">
        <v>82</v>
      </c>
      <c r="C78" s="125" t="str">
        <f>IF(VLOOKUP($B78,'Champ Classes'!$A:$E,2,FALSE)="","",VLOOKUP($B78,'Champ Classes'!$A:$E,2,FALSE))</f>
        <v>EMV 8</v>
      </c>
      <c r="D78" s="126" t="str">
        <f>CONCATENATE(VLOOKUP(B78,Startlist!B:H,3,FALSE)," / ",VLOOKUP(B78,Startlist!B:H,4,FALSE))</f>
        <v>Martin Kio / Jüri Lohk</v>
      </c>
      <c r="E78" s="127" t="str">
        <f>VLOOKUP(B78,Startlist!B:F,5,FALSE)</f>
        <v>EST</v>
      </c>
      <c r="F78" s="126" t="str">
        <f>VLOOKUP(B78,Startlist!B:H,7,FALSE)</f>
        <v>GAZ 51</v>
      </c>
      <c r="G78" s="126" t="str">
        <f>VLOOKUP(B78,Startlist!B:H,6,FALSE)</f>
        <v>SK VILLU</v>
      </c>
      <c r="H78" s="262" t="str">
        <f>IF(VLOOKUP(B78,Results!B:L,11,FALSE)="","Retired",VLOOKUP(B78,Results!B:L,11,FALSE))</f>
        <v>Retired</v>
      </c>
      <c r="I78" s="247"/>
    </row>
    <row r="79" spans="1:9" ht="15" customHeight="1">
      <c r="A79" s="124"/>
      <c r="B79" s="196">
        <v>83</v>
      </c>
      <c r="C79" s="125" t="str">
        <f>IF(VLOOKUP($B79,'Champ Classes'!$A:$E,2,FALSE)="","",VLOOKUP($B79,'Champ Classes'!$A:$E,2,FALSE))</f>
        <v>EMV 8</v>
      </c>
      <c r="D79" s="126" t="str">
        <f>CONCATENATE(VLOOKUP(B79,Startlist!B:H,3,FALSE)," / ",VLOOKUP(B79,Startlist!B:H,4,FALSE))</f>
        <v>Taavi Pindis / Aivar Kender</v>
      </c>
      <c r="E79" s="127" t="str">
        <f>VLOOKUP(B79,Startlist!B:F,5,FALSE)</f>
        <v>EST</v>
      </c>
      <c r="F79" s="126" t="str">
        <f>VLOOKUP(B79,Startlist!B:H,7,FALSE)</f>
        <v>GAZ 52</v>
      </c>
      <c r="G79" s="126" t="str">
        <f>VLOOKUP(B79,Startlist!B:H,6,FALSE)</f>
        <v>A1M MOTORSPORT</v>
      </c>
      <c r="H79" s="262" t="str">
        <f>IF(VLOOKUP(B79,Results!B:L,11,FALSE)="","Retired",VLOOKUP(B79,Results!B:L,11,FALSE))</f>
        <v>Retired</v>
      </c>
      <c r="I79" s="247"/>
    </row>
    <row r="80" spans="1:9" ht="15" customHeight="1">
      <c r="A80" s="124"/>
      <c r="B80" s="196">
        <v>85</v>
      </c>
      <c r="C80" s="125" t="str">
        <f>IF(VLOOKUP($B80,'Champ Classes'!$A:$E,2,FALSE)="","",VLOOKUP($B80,'Champ Classes'!$A:$E,2,FALSE))</f>
        <v>EMV 8</v>
      </c>
      <c r="D80" s="126" t="str">
        <f>CONCATENATE(VLOOKUP(B80,Startlist!B:H,3,FALSE)," / ",VLOOKUP(B80,Startlist!B:H,4,FALSE))</f>
        <v>Illimar Hirsnik / Allan Birjukov</v>
      </c>
      <c r="E80" s="127" t="str">
        <f>VLOOKUP(B80,Startlist!B:F,5,FALSE)</f>
        <v>EST</v>
      </c>
      <c r="F80" s="126" t="str">
        <f>VLOOKUP(B80,Startlist!B:H,7,FALSE)</f>
        <v>GAZ 51</v>
      </c>
      <c r="G80" s="126" t="str">
        <f>VLOOKUP(B80,Startlist!B:H,6,FALSE)</f>
        <v>A1M MOTORSPORT</v>
      </c>
      <c r="H80" s="262" t="str">
        <f>IF(VLOOKUP(B80,Results!B:L,11,FALSE)="","Retired",VLOOKUP(B80,Results!B:L,11,FALSE))</f>
        <v>Retired</v>
      </c>
      <c r="I80" s="247"/>
    </row>
    <row r="81" spans="1:9" ht="15" customHeight="1">
      <c r="A81" s="124"/>
      <c r="B81" s="196">
        <v>86</v>
      </c>
      <c r="C81" s="125" t="str">
        <f>IF(VLOOKUP($B81,'Champ Classes'!$A:$E,2,FALSE)="","",VLOOKUP($B81,'Champ Classes'!$A:$E,2,FALSE))</f>
        <v>EMV 8</v>
      </c>
      <c r="D81" s="126" t="str">
        <f>CONCATENATE(VLOOKUP(B81,Startlist!B:H,3,FALSE)," / ",VLOOKUP(B81,Startlist!B:H,4,FALSE))</f>
        <v>Peeter Tammoja / Janno Tapo</v>
      </c>
      <c r="E81" s="127" t="str">
        <f>VLOOKUP(B81,Startlist!B:F,5,FALSE)</f>
        <v>EST</v>
      </c>
      <c r="F81" s="126" t="str">
        <f>VLOOKUP(B81,Startlist!B:H,7,FALSE)</f>
        <v>GAZ 53</v>
      </c>
      <c r="G81" s="126" t="str">
        <f>VLOOKUP(B81,Startlist!B:H,6,FALSE)</f>
        <v>JUURU TEHNIKAKLUBI</v>
      </c>
      <c r="H81" s="262" t="str">
        <f>IF(VLOOKUP(B81,Results!B:L,11,FALSE)="","Retired",VLOOKUP(B81,Results!B:L,11,FALSE))</f>
        <v>Retired</v>
      </c>
      <c r="I81" s="247"/>
    </row>
    <row r="82" spans="1:9" ht="15" customHeight="1">
      <c r="A82" s="124"/>
      <c r="B82" s="196">
        <v>87</v>
      </c>
      <c r="C82" s="125" t="str">
        <f>IF(VLOOKUP($B82,'Champ Classes'!$A:$E,2,FALSE)="","",VLOOKUP($B82,'Champ Classes'!$A:$E,2,FALSE))</f>
        <v>EMV 8</v>
      </c>
      <c r="D82" s="126" t="str">
        <f>CONCATENATE(VLOOKUP(B82,Startlist!B:H,3,FALSE)," / ",VLOOKUP(B82,Startlist!B:H,4,FALSE))</f>
        <v>Neimo Nurmet / Indrek Sepp</v>
      </c>
      <c r="E82" s="127" t="str">
        <f>VLOOKUP(B82,Startlist!B:F,5,FALSE)</f>
        <v>EST</v>
      </c>
      <c r="F82" s="126" t="str">
        <f>VLOOKUP(B82,Startlist!B:H,7,FALSE)</f>
        <v>GAZ 51A</v>
      </c>
      <c r="G82" s="126" t="str">
        <f>VLOOKUP(B82,Startlist!B:H,6,FALSE)</f>
        <v>MÄRJAMAA RALLY TEAM</v>
      </c>
      <c r="H82" s="262" t="str">
        <f>IF(VLOOKUP(B82,Results!B:L,11,FALSE)="","Retired",VLOOKUP(B82,Results!B:L,11,FALSE))</f>
        <v>Retired</v>
      </c>
      <c r="I82" s="247"/>
    </row>
  </sheetData>
  <sheetProtection/>
  <autoFilter ref="A7:H82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H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1" customWidth="1"/>
  </cols>
  <sheetData>
    <row r="1" spans="5:8" ht="15.75">
      <c r="E1" s="1"/>
      <c r="H1" s="55"/>
    </row>
    <row r="2" spans="1:8" ht="15" customHeight="1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  <c r="H2" s="280"/>
    </row>
    <row r="3" spans="1:8" ht="15">
      <c r="A3" s="278" t="str">
        <f>Startlist!$F2</f>
        <v>04.07.2020</v>
      </c>
      <c r="B3" s="278"/>
      <c r="C3" s="278"/>
      <c r="D3" s="278"/>
      <c r="E3" s="278"/>
      <c r="F3" s="278"/>
      <c r="G3" s="278"/>
      <c r="H3" s="278"/>
    </row>
    <row r="4" spans="1:8" ht="15">
      <c r="A4" s="278" t="str">
        <f>Startlist!$F3</f>
        <v>  Rakvere</v>
      </c>
      <c r="B4" s="278"/>
      <c r="C4" s="278"/>
      <c r="D4" s="278"/>
      <c r="E4" s="278"/>
      <c r="F4" s="278"/>
      <c r="G4" s="278"/>
      <c r="H4" s="278"/>
    </row>
    <row r="5" ht="15" customHeight="1">
      <c r="H5" s="56"/>
    </row>
    <row r="6" spans="1:8" ht="15.75" customHeight="1">
      <c r="A6" s="102" t="s">
        <v>112</v>
      </c>
      <c r="B6" s="147" t="s">
        <v>501</v>
      </c>
      <c r="C6" s="104"/>
      <c r="D6" s="102"/>
      <c r="E6" s="102"/>
      <c r="F6" s="102"/>
      <c r="G6" s="102"/>
      <c r="H6" s="103"/>
    </row>
    <row r="7" spans="1:8" ht="12.75">
      <c r="A7" s="129"/>
      <c r="B7" s="142" t="s">
        <v>88</v>
      </c>
      <c r="C7" s="121" t="s">
        <v>171</v>
      </c>
      <c r="D7" s="144" t="s">
        <v>75</v>
      </c>
      <c r="E7" s="143"/>
      <c r="F7" s="145" t="s">
        <v>85</v>
      </c>
      <c r="G7" s="146" t="s">
        <v>84</v>
      </c>
      <c r="H7" s="120" t="s">
        <v>77</v>
      </c>
    </row>
    <row r="8" spans="1:8" ht="15" customHeight="1">
      <c r="A8" s="124">
        <v>1</v>
      </c>
      <c r="B8" s="196">
        <v>8</v>
      </c>
      <c r="C8" s="125" t="str">
        <f>IF(VLOOKUP($B8,'Champ Classes'!$A:$E,2,FALSE)="","",VLOOKUP($B8,'Champ Classes'!$A:$E,2,FALSE))</f>
        <v>EMV 1</v>
      </c>
      <c r="D8" s="126" t="str">
        <f>CONCATENATE(VLOOKUP(B8,Startlist!B:H,3,FALSE)," / ",VLOOKUP(B8,Startlist!B:H,4,FALSE))</f>
        <v>Ott Tänak / Martin Järveoja</v>
      </c>
      <c r="E8" s="127" t="str">
        <f>VLOOKUP(B8,Startlist!B:F,5,FALSE)</f>
        <v>EST</v>
      </c>
      <c r="F8" s="126" t="str">
        <f>VLOOKUP(B8,Startlist!B:H,7,FALSE)</f>
        <v>Hyundai I20 Coupe WRC</v>
      </c>
      <c r="G8" s="126" t="str">
        <f>VLOOKUP(B8,Startlist!B:H,6,FALSE)</f>
        <v>HYUNDAI MOTORSPORT N</v>
      </c>
      <c r="H8" s="128" t="str">
        <f>VLOOKUP(B8,Results!B:O,8,FALSE)</f>
        <v> 6.42,1</v>
      </c>
    </row>
    <row r="9" spans="1:8" ht="15" customHeight="1">
      <c r="A9" s="124">
        <f>A8+1</f>
        <v>2</v>
      </c>
      <c r="B9" s="196">
        <v>2</v>
      </c>
      <c r="C9" s="125" t="str">
        <f>IF(VLOOKUP($B9,'Champ Classes'!$A:$E,2,FALSE)="","",VLOOKUP($B9,'Champ Classes'!$A:$E,2,FALSE))</f>
        <v>EMV 1</v>
      </c>
      <c r="D9" s="126" t="str">
        <f>CONCATENATE(VLOOKUP(B9,Startlist!B:H,3,FALSE)," / ",VLOOKUP(B9,Startlist!B:H,4,FALSE))</f>
        <v>Georg Gross / Raigo Mōlder</v>
      </c>
      <c r="E9" s="127" t="str">
        <f>VLOOKUP(B9,Startlist!B:F,5,FALSE)</f>
        <v>EST</v>
      </c>
      <c r="F9" s="126" t="str">
        <f>VLOOKUP(B9,Startlist!B:H,7,FALSE)</f>
        <v>Ford Fiesta WRC</v>
      </c>
      <c r="G9" s="126" t="str">
        <f>VLOOKUP(B9,Startlist!B:H,6,FALSE)</f>
        <v>OT RACING</v>
      </c>
      <c r="H9" s="128" t="str">
        <f>VLOOKUP(B9,Results!B:O,8,FALSE)</f>
        <v> 7.02,9</v>
      </c>
    </row>
    <row r="10" spans="1:8" ht="15" customHeight="1">
      <c r="A10" s="124">
        <f aca="true" t="shared" si="0" ref="A10:A49">A9+1</f>
        <v>3</v>
      </c>
      <c r="B10" s="196">
        <v>6</v>
      </c>
      <c r="C10" s="125" t="str">
        <f>IF(VLOOKUP($B10,'Champ Classes'!$A:$E,2,FALSE)="","",VLOOKUP($B10,'Champ Classes'!$A:$E,2,FALSE))</f>
        <v>EMV 1</v>
      </c>
      <c r="D10" s="126" t="str">
        <f>CONCATENATE(VLOOKUP(B10,Startlist!B:H,3,FALSE)," / ",VLOOKUP(B10,Startlist!B:H,4,FALSE))</f>
        <v>Egon Kaur / Silver Simm</v>
      </c>
      <c r="E10" s="127" t="str">
        <f>VLOOKUP(B10,Startlist!B:F,5,FALSE)</f>
        <v>EST</v>
      </c>
      <c r="F10" s="126" t="str">
        <f>VLOOKUP(B10,Startlist!B:H,7,FALSE)</f>
        <v>Ford Fiesta</v>
      </c>
      <c r="G10" s="126" t="str">
        <f>VLOOKUP(B10,Startlist!B:H,6,FALSE)</f>
        <v>KAUR MOTORSPORT</v>
      </c>
      <c r="H10" s="128" t="str">
        <f>VLOOKUP(B10,Results!B:O,8,FALSE)</f>
        <v> 7.12,5</v>
      </c>
    </row>
    <row r="11" spans="1:8" ht="15" customHeight="1">
      <c r="A11" s="124">
        <f t="shared" si="0"/>
        <v>4</v>
      </c>
      <c r="B11" s="196">
        <v>5</v>
      </c>
      <c r="C11" s="125" t="str">
        <f>IF(VLOOKUP($B11,'Champ Classes'!$A:$E,2,FALSE)="","",VLOOKUP($B11,'Champ Classes'!$A:$E,2,FALSE))</f>
        <v>EMV 2</v>
      </c>
      <c r="D11" s="126" t="str">
        <f>CONCATENATE(VLOOKUP(B11,Startlist!B:H,3,FALSE)," / ",VLOOKUP(B11,Startlist!B:H,4,FALSE))</f>
        <v>Roland Poom / Ken Järveoja</v>
      </c>
      <c r="E11" s="127" t="str">
        <f>VLOOKUP(B11,Startlist!B:F,5,FALSE)</f>
        <v>EST</v>
      </c>
      <c r="F11" s="126" t="str">
        <f>VLOOKUP(B11,Startlist!B:H,7,FALSE)</f>
        <v>Hyundai NG I20 R5</v>
      </c>
      <c r="G11" s="126" t="str">
        <f>VLOOKUP(B11,Startlist!B:H,6,FALSE)</f>
        <v>ROLAND POOM</v>
      </c>
      <c r="H11" s="128" t="str">
        <f>VLOOKUP(B11,Results!B:O,8,FALSE)</f>
        <v> 7.18,4</v>
      </c>
    </row>
    <row r="12" spans="1:8" ht="15" customHeight="1">
      <c r="A12" s="124">
        <f t="shared" si="0"/>
        <v>5</v>
      </c>
      <c r="B12" s="196">
        <v>3</v>
      </c>
      <c r="C12" s="125" t="str">
        <f>IF(VLOOKUP($B12,'Champ Classes'!$A:$E,2,FALSE)="","",VLOOKUP($B12,'Champ Classes'!$A:$E,2,FALSE))</f>
        <v>EMV 2</v>
      </c>
      <c r="D12" s="126" t="str">
        <f>CONCATENATE(VLOOKUP(B12,Startlist!B:H,3,FALSE)," / ",VLOOKUP(B12,Startlist!B:H,4,FALSE))</f>
        <v>Raul Jeets / Andrus Toom</v>
      </c>
      <c r="E12" s="127" t="str">
        <f>VLOOKUP(B12,Startlist!B:F,5,FALSE)</f>
        <v>EST</v>
      </c>
      <c r="F12" s="126" t="str">
        <f>VLOOKUP(B12,Startlist!B:H,7,FALSE)</f>
        <v>Skoda Fabia R5 EVO</v>
      </c>
      <c r="G12" s="126" t="str">
        <f>VLOOKUP(B12,Startlist!B:H,6,FALSE)</f>
        <v>TEAM TEHASE AUTO</v>
      </c>
      <c r="H12" s="128" t="str">
        <f>VLOOKUP(B12,Results!B:O,8,FALSE)</f>
        <v> 7.22,1</v>
      </c>
    </row>
    <row r="13" spans="1:8" ht="15" customHeight="1">
      <c r="A13" s="124">
        <f t="shared" si="0"/>
        <v>6</v>
      </c>
      <c r="B13" s="196">
        <v>9</v>
      </c>
      <c r="C13" s="125" t="str">
        <f>IF(VLOOKUP($B13,'Champ Classes'!$A:$E,2,FALSE)="","",VLOOKUP($B13,'Champ Classes'!$A:$E,2,FALSE))</f>
        <v>EMV 1</v>
      </c>
      <c r="D13" s="126" t="str">
        <f>CONCATENATE(VLOOKUP(B13,Startlist!B:H,3,FALSE)," / ",VLOOKUP(B13,Startlist!B:H,4,FALSE))</f>
        <v>Roland Murakas / Kalle Adler</v>
      </c>
      <c r="E13" s="127" t="str">
        <f>VLOOKUP(B13,Startlist!B:F,5,FALSE)</f>
        <v>EST</v>
      </c>
      <c r="F13" s="126" t="str">
        <f>VLOOKUP(B13,Startlist!B:H,7,FALSE)</f>
        <v>Ford Fiesta</v>
      </c>
      <c r="G13" s="126" t="str">
        <f>VLOOKUP(B13,Startlist!B:H,6,FALSE)</f>
        <v>MURAKAS RACING TEAM</v>
      </c>
      <c r="H13" s="128" t="str">
        <f>VLOOKUP(B13,Results!B:O,8,FALSE)</f>
        <v> 7.25,4</v>
      </c>
    </row>
    <row r="14" spans="1:8" ht="15" customHeight="1">
      <c r="A14" s="124">
        <f t="shared" si="0"/>
        <v>7</v>
      </c>
      <c r="B14" s="196">
        <v>4</v>
      </c>
      <c r="C14" s="125" t="str">
        <f>IF(VLOOKUP($B14,'Champ Classes'!$A:$E,2,FALSE)="","",VLOOKUP($B14,'Champ Classes'!$A:$E,2,FALSE))</f>
        <v>EMV 2</v>
      </c>
      <c r="D14" s="126" t="str">
        <f>CONCATENATE(VLOOKUP(B14,Startlist!B:H,3,FALSE)," / ",VLOOKUP(B14,Startlist!B:H,4,FALSE))</f>
        <v>Priit Koik / Kristo Tamm</v>
      </c>
      <c r="E14" s="127" t="str">
        <f>VLOOKUP(B14,Startlist!B:F,5,FALSE)</f>
        <v>EST</v>
      </c>
      <c r="F14" s="126" t="str">
        <f>VLOOKUP(B14,Startlist!B:H,7,FALSE)</f>
        <v>Ford Fiesta R5</v>
      </c>
      <c r="G14" s="126" t="str">
        <f>VLOOKUP(B14,Startlist!B:H,6,FALSE)</f>
        <v>OT RACING</v>
      </c>
      <c r="H14" s="128" t="str">
        <f>VLOOKUP(B14,Results!B:O,8,FALSE)</f>
        <v> 7.46,1</v>
      </c>
    </row>
    <row r="15" spans="1:8" ht="15" customHeight="1">
      <c r="A15" s="124">
        <f t="shared" si="0"/>
        <v>8</v>
      </c>
      <c r="B15" s="196">
        <v>10</v>
      </c>
      <c r="C15" s="125" t="str">
        <f>IF(VLOOKUP($B15,'Champ Classes'!$A:$E,2,FALSE)="","",VLOOKUP($B15,'Champ Classes'!$A:$E,2,FALSE))</f>
        <v>EMV 2</v>
      </c>
      <c r="D15" s="126" t="str">
        <f>CONCATENATE(VLOOKUP(B15,Startlist!B:H,3,FALSE)," / ",VLOOKUP(B15,Startlist!B:H,4,FALSE))</f>
        <v>Siim Aas / Vallo Vahesaar</v>
      </c>
      <c r="E15" s="127" t="str">
        <f>VLOOKUP(B15,Startlist!B:F,5,FALSE)</f>
        <v>EST</v>
      </c>
      <c r="F15" s="126" t="str">
        <f>VLOOKUP(B15,Startlist!B:H,7,FALSE)</f>
        <v>Ford Fiesta R5</v>
      </c>
      <c r="G15" s="126" t="str">
        <f>VLOOKUP(B15,Startlist!B:H,6,FALSE)</f>
        <v>SIIM AAS</v>
      </c>
      <c r="H15" s="128" t="str">
        <f>VLOOKUP(B15,Results!B:O,8,FALSE)</f>
        <v> 7.48,8</v>
      </c>
    </row>
    <row r="16" spans="1:8" ht="15" customHeight="1">
      <c r="A16" s="124">
        <f t="shared" si="0"/>
        <v>9</v>
      </c>
      <c r="B16" s="196">
        <v>17</v>
      </c>
      <c r="C16" s="125" t="str">
        <f>IF(VLOOKUP($B16,'Champ Classes'!$A:$E,2,FALSE)="","",VLOOKUP($B16,'Champ Classes'!$A:$E,2,FALSE))</f>
        <v>EMV 3</v>
      </c>
      <c r="D16" s="126" t="str">
        <f>CONCATENATE(VLOOKUP(B16,Startlist!B:H,3,FALSE)," / ",VLOOKUP(B16,Startlist!B:H,4,FALSE))</f>
        <v>Justas Simaska / Titas Simaska</v>
      </c>
      <c r="E16" s="127" t="str">
        <f>VLOOKUP(B16,Startlist!B:F,5,FALSE)</f>
        <v>LTU</v>
      </c>
      <c r="F16" s="126" t="str">
        <f>VLOOKUP(B16,Startlist!B:H,7,FALSE)</f>
        <v>Ford Fiesta R2T19</v>
      </c>
      <c r="G16" s="126" t="str">
        <f>VLOOKUP(B16,Startlist!B:H,6,FALSE)</f>
        <v>VIADA-MULTI FX</v>
      </c>
      <c r="H16" s="128" t="str">
        <f>VLOOKUP(B16,Results!B:O,8,FALSE)</f>
        <v> 7.53,8</v>
      </c>
    </row>
    <row r="17" spans="1:8" ht="15" customHeight="1">
      <c r="A17" s="124">
        <f t="shared" si="0"/>
        <v>10</v>
      </c>
      <c r="B17" s="196">
        <v>26</v>
      </c>
      <c r="C17" s="125" t="str">
        <f>IF(VLOOKUP($B17,'Champ Classes'!$A:$E,2,FALSE)="","",VLOOKUP($B17,'Champ Classes'!$A:$E,2,FALSE))</f>
        <v>EMV 7</v>
      </c>
      <c r="D17" s="126" t="str">
        <f>CONCATENATE(VLOOKUP(B17,Startlist!B:H,3,FALSE)," / ",VLOOKUP(B17,Startlist!B:H,4,FALSE))</f>
        <v>Marko Ringenberg / Allar Heina</v>
      </c>
      <c r="E17" s="127" t="str">
        <f>VLOOKUP(B17,Startlist!B:F,5,FALSE)</f>
        <v>EST</v>
      </c>
      <c r="F17" s="126" t="str">
        <f>VLOOKUP(B17,Startlist!B:H,7,FALSE)</f>
        <v>BMW M3</v>
      </c>
      <c r="G17" s="126" t="str">
        <f>VLOOKUP(B17,Startlist!B:H,6,FALSE)</f>
        <v>CUEKS RACING</v>
      </c>
      <c r="H17" s="128" t="str">
        <f>VLOOKUP(B17,Results!B:O,8,FALSE)</f>
        <v> 7.54,7</v>
      </c>
    </row>
    <row r="18" spans="1:8" ht="15" customHeight="1">
      <c r="A18" s="124">
        <f t="shared" si="0"/>
        <v>11</v>
      </c>
      <c r="B18" s="196">
        <v>22</v>
      </c>
      <c r="C18" s="125" t="str">
        <f>IF(VLOOKUP($B18,'Champ Classes'!$A:$E,2,FALSE)="","",VLOOKUP($B18,'Champ Classes'!$A:$E,2,FALSE))</f>
        <v>EMV 3</v>
      </c>
      <c r="D18" s="126" t="str">
        <f>CONCATENATE(VLOOKUP(B18,Startlist!B:H,3,FALSE)," / ",VLOOKUP(B18,Startlist!B:H,4,FALSE))</f>
        <v>Lauri Joona / Ari Koponen</v>
      </c>
      <c r="E18" s="127" t="str">
        <f>VLOOKUP(B18,Startlist!B:F,5,FALSE)</f>
        <v>FIN</v>
      </c>
      <c r="F18" s="126" t="str">
        <f>VLOOKUP(B18,Startlist!B:H,7,FALSE)</f>
        <v>Ford Fiesta R2T</v>
      </c>
      <c r="G18" s="126" t="str">
        <f>VLOOKUP(B18,Startlist!B:H,6,FALSE)</f>
        <v>LAURI JOONA</v>
      </c>
      <c r="H18" s="128" t="str">
        <f>VLOOKUP(B18,Results!B:O,8,FALSE)</f>
        <v> 7.57,4</v>
      </c>
    </row>
    <row r="19" spans="1:8" ht="15" customHeight="1">
      <c r="A19" s="124">
        <f t="shared" si="0"/>
        <v>12</v>
      </c>
      <c r="B19" s="196">
        <v>23</v>
      </c>
      <c r="C19" s="125" t="str">
        <f>IF(VLOOKUP($B19,'Champ Classes'!$A:$E,2,FALSE)="","",VLOOKUP($B19,'Champ Classes'!$A:$E,2,FALSE))</f>
        <v>EMV 3</v>
      </c>
      <c r="D19" s="126" t="str">
        <f>CONCATENATE(VLOOKUP(B19,Startlist!B:H,3,FALSE)," / ",VLOOKUP(B19,Startlist!B:H,4,FALSE))</f>
        <v>Robert Virves / Sander Pruul</v>
      </c>
      <c r="E19" s="127" t="str">
        <f>VLOOKUP(B19,Startlist!B:F,5,FALSE)</f>
        <v>EST</v>
      </c>
      <c r="F19" s="126" t="str">
        <f>VLOOKUP(B19,Startlist!B:H,7,FALSE)</f>
        <v>Ford Fiesta R2T</v>
      </c>
      <c r="G19" s="126" t="str">
        <f>VLOOKUP(B19,Startlist!B:H,6,FALSE)</f>
        <v>OT RACING</v>
      </c>
      <c r="H19" s="128" t="str">
        <f>VLOOKUP(B19,Results!B:O,8,FALSE)</f>
        <v> 7.59,4</v>
      </c>
    </row>
    <row r="20" spans="1:8" ht="15" customHeight="1">
      <c r="A20" s="124">
        <f t="shared" si="0"/>
        <v>13</v>
      </c>
      <c r="B20" s="196">
        <v>20</v>
      </c>
      <c r="C20" s="125" t="str">
        <f>IF(VLOOKUP($B20,'Champ Classes'!$A:$E,2,FALSE)="","",VLOOKUP($B20,'Champ Classes'!$A:$E,2,FALSE))</f>
        <v>EMV 3</v>
      </c>
      <c r="D20" s="126" t="str">
        <f>CONCATENATE(VLOOKUP(B20,Startlist!B:H,3,FALSE)," / ",VLOOKUP(B20,Startlist!B:H,4,FALSE))</f>
        <v>Gregor Jeets / Kauri Pannas</v>
      </c>
      <c r="E20" s="127" t="str">
        <f>VLOOKUP(B20,Startlist!B:F,5,FALSE)</f>
        <v>EST</v>
      </c>
      <c r="F20" s="126" t="str">
        <f>VLOOKUP(B20,Startlist!B:H,7,FALSE)</f>
        <v>Ford Fiesta R2T</v>
      </c>
      <c r="G20" s="126" t="str">
        <f>VLOOKUP(B20,Startlist!B:H,6,FALSE)</f>
        <v>TEAM TEHASE AUTO</v>
      </c>
      <c r="H20" s="128" t="str">
        <f>VLOOKUP(B20,Results!B:O,8,FALSE)</f>
        <v> 8.04,1</v>
      </c>
    </row>
    <row r="21" spans="1:8" ht="15" customHeight="1">
      <c r="A21" s="124">
        <f t="shared" si="0"/>
        <v>14</v>
      </c>
      <c r="B21" s="196">
        <v>19</v>
      </c>
      <c r="C21" s="125" t="str">
        <f>IF(VLOOKUP($B21,'Champ Classes'!$A:$E,2,FALSE)="","",VLOOKUP($B21,'Champ Classes'!$A:$E,2,FALSE))</f>
        <v>EMV 3</v>
      </c>
      <c r="D21" s="126" t="str">
        <f>CONCATENATE(VLOOKUP(B21,Startlist!B:H,3,FALSE)," / ",VLOOKUP(B21,Startlist!B:H,4,FALSE))</f>
        <v>Georg Linnamäe / Tanel Kasesalu</v>
      </c>
      <c r="E21" s="127" t="str">
        <f>VLOOKUP(B21,Startlist!B:F,5,FALSE)</f>
        <v>EST</v>
      </c>
      <c r="F21" s="126" t="str">
        <f>VLOOKUP(B21,Startlist!B:H,7,FALSE)</f>
        <v>Peugeot 208 R2</v>
      </c>
      <c r="G21" s="126" t="str">
        <f>VLOOKUP(B21,Startlist!B:H,6,FALSE)</f>
        <v>ALM MOTORSPORT</v>
      </c>
      <c r="H21" s="128" t="str">
        <f>VLOOKUP(B21,Results!B:O,8,FALSE)</f>
        <v> 8.06,4</v>
      </c>
    </row>
    <row r="22" spans="1:8" ht="15" customHeight="1">
      <c r="A22" s="124">
        <f t="shared" si="0"/>
        <v>15</v>
      </c>
      <c r="B22" s="196">
        <v>25</v>
      </c>
      <c r="C22" s="125" t="str">
        <f>IF(VLOOKUP($B22,'Champ Classes'!$A:$E,2,FALSE)="","",VLOOKUP($B22,'Champ Classes'!$A:$E,2,FALSE))</f>
        <v>EMV 4</v>
      </c>
      <c r="D22" s="126" t="str">
        <f>CONCATENATE(VLOOKUP(B22,Startlist!B:H,3,FALSE)," / ",VLOOKUP(B22,Startlist!B:H,4,FALSE))</f>
        <v>Edgars Balodis / Lasma Tole</v>
      </c>
      <c r="E22" s="127" t="str">
        <f>VLOOKUP(B22,Startlist!B:F,5,FALSE)</f>
        <v>LAT</v>
      </c>
      <c r="F22" s="126" t="str">
        <f>VLOOKUP(B22,Startlist!B:H,7,FALSE)</f>
        <v>Mitsubishi Lancer Evo 8</v>
      </c>
      <c r="G22" s="126" t="str">
        <f>VLOOKUP(B22,Startlist!B:H,6,FALSE)</f>
        <v>RALLYWORKSHOP</v>
      </c>
      <c r="H22" s="128" t="str">
        <f>VLOOKUP(B22,Results!B:O,8,FALSE)</f>
        <v> 8.09,8</v>
      </c>
    </row>
    <row r="23" spans="1:8" ht="15" customHeight="1">
      <c r="A23" s="124">
        <f t="shared" si="0"/>
        <v>16</v>
      </c>
      <c r="B23" s="196">
        <v>46</v>
      </c>
      <c r="C23" s="125" t="str">
        <f>IF(VLOOKUP($B23,'Champ Classes'!$A:$E,2,FALSE)="","",VLOOKUP($B23,'Champ Classes'!$A:$E,2,FALSE))</f>
        <v>EMV 4</v>
      </c>
      <c r="D23" s="126" t="str">
        <f>CONCATENATE(VLOOKUP(B23,Startlist!B:H,3,FALSE)," / ",VLOOKUP(B23,Startlist!B:H,4,FALSE))</f>
        <v>Chrislin Sepp / Kristo Holtsmann</v>
      </c>
      <c r="E23" s="127" t="str">
        <f>VLOOKUP(B23,Startlist!B:F,5,FALSE)</f>
        <v>EST</v>
      </c>
      <c r="F23" s="126" t="str">
        <f>VLOOKUP(B23,Startlist!B:H,7,FALSE)</f>
        <v>Mitsubishi Lancer Evo 9</v>
      </c>
      <c r="G23" s="126" t="str">
        <f>VLOOKUP(B23,Startlist!B:H,6,FALSE)</f>
        <v>MURAKAS RACING TEAM</v>
      </c>
      <c r="H23" s="128" t="str">
        <f>VLOOKUP(B23,Results!B:O,8,FALSE)</f>
        <v> 8.12,5</v>
      </c>
    </row>
    <row r="24" spans="1:8" ht="15" customHeight="1">
      <c r="A24" s="124">
        <f t="shared" si="0"/>
        <v>17</v>
      </c>
      <c r="B24" s="196">
        <v>16</v>
      </c>
      <c r="C24" s="125" t="str">
        <f>IF(VLOOKUP($B24,'Champ Classes'!$A:$E,2,FALSE)="","",VLOOKUP($B24,'Champ Classes'!$A:$E,2,FALSE))</f>
        <v>EMV 3</v>
      </c>
      <c r="D24" s="126" t="str">
        <f>CONCATENATE(VLOOKUP(B24,Startlist!B:H,3,FALSE)," / ",VLOOKUP(B24,Startlist!B:H,4,FALSE))</f>
        <v>Vladas Jurkevicius / Aisvydas Paliukenas</v>
      </c>
      <c r="E24" s="127" t="str">
        <f>VLOOKUP(B24,Startlist!B:F,5,FALSE)</f>
        <v>LTU</v>
      </c>
      <c r="F24" s="126" t="str">
        <f>VLOOKUP(B24,Startlist!B:H,7,FALSE)</f>
        <v>Peugeot 208 R2</v>
      </c>
      <c r="G24" s="126" t="str">
        <f>VLOOKUP(B24,Startlist!B:H,6,FALSE)</f>
        <v>ATLANTIS RACING</v>
      </c>
      <c r="H24" s="128" t="str">
        <f>VLOOKUP(B24,Results!B:O,8,FALSE)</f>
        <v> 8.15,2</v>
      </c>
    </row>
    <row r="25" spans="1:8" ht="15" customHeight="1">
      <c r="A25" s="124">
        <f t="shared" si="0"/>
        <v>18</v>
      </c>
      <c r="B25" s="196">
        <v>18</v>
      </c>
      <c r="C25" s="125" t="str">
        <f>IF(VLOOKUP($B25,'Champ Classes'!$A:$E,2,FALSE)="","",VLOOKUP($B25,'Champ Classes'!$A:$E,2,FALSE))</f>
        <v>EMV 3</v>
      </c>
      <c r="D25" s="126" t="str">
        <f>CONCATENATE(VLOOKUP(B25,Startlist!B:H,3,FALSE)," / ",VLOOKUP(B25,Startlist!B:H,4,FALSE))</f>
        <v>Kaspar Kasari / Jakko Viilo</v>
      </c>
      <c r="E25" s="127" t="str">
        <f>VLOOKUP(B25,Startlist!B:F,5,FALSE)</f>
        <v>EST</v>
      </c>
      <c r="F25" s="126" t="str">
        <f>VLOOKUP(B25,Startlist!B:H,7,FALSE)</f>
        <v>Ford Fiesta R2</v>
      </c>
      <c r="G25" s="126" t="str">
        <f>VLOOKUP(B25,Startlist!B:H,6,FALSE)</f>
        <v>OT RACING</v>
      </c>
      <c r="H25" s="128" t="str">
        <f>VLOOKUP(B25,Results!B:O,8,FALSE)</f>
        <v> 8.15,8</v>
      </c>
    </row>
    <row r="26" spans="1:8" ht="15" customHeight="1">
      <c r="A26" s="124">
        <f t="shared" si="0"/>
        <v>19</v>
      </c>
      <c r="B26" s="196">
        <v>33</v>
      </c>
      <c r="C26" s="125" t="str">
        <f>IF(VLOOKUP($B26,'Champ Classes'!$A:$E,2,FALSE)="","",VLOOKUP($B26,'Champ Classes'!$A:$E,2,FALSE))</f>
        <v>EMV 4</v>
      </c>
      <c r="D26" s="126" t="str">
        <f>CONCATENATE(VLOOKUP(B26,Startlist!B:H,3,FALSE)," / ",VLOOKUP(B26,Startlist!B:H,4,FALSE))</f>
        <v>Mart Tikkerbär / Genri Pähnapuu</v>
      </c>
      <c r="E26" s="127" t="str">
        <f>VLOOKUP(B26,Startlist!B:F,5,FALSE)</f>
        <v>EST</v>
      </c>
      <c r="F26" s="126" t="str">
        <f>VLOOKUP(B26,Startlist!B:H,7,FALSE)</f>
        <v>Mitsubishi Lancer Evo 9</v>
      </c>
      <c r="G26" s="126" t="str">
        <f>VLOOKUP(B26,Startlist!B:H,6,FALSE)</f>
        <v>TIKKRI MOTORSPORT</v>
      </c>
      <c r="H26" s="128" t="str">
        <f>VLOOKUP(B26,Results!B:O,8,FALSE)</f>
        <v> 8.15,9</v>
      </c>
    </row>
    <row r="27" spans="1:8" ht="15" customHeight="1">
      <c r="A27" s="124">
        <f t="shared" si="0"/>
        <v>20</v>
      </c>
      <c r="B27" s="196">
        <v>36</v>
      </c>
      <c r="C27" s="125" t="str">
        <f>IF(VLOOKUP($B27,'Champ Classes'!$A:$E,2,FALSE)="","",VLOOKUP($B27,'Champ Classes'!$A:$E,2,FALSE))</f>
        <v>EMV 5</v>
      </c>
      <c r="D27" s="126" t="str">
        <f>CONCATENATE(VLOOKUP(B27,Startlist!B:H,3,FALSE)," / ",VLOOKUP(B27,Startlist!B:H,4,FALSE))</f>
        <v>Kristen Kelement / Timo Kasesalu</v>
      </c>
      <c r="E27" s="127" t="str">
        <f>VLOOKUP(B27,Startlist!B:F,5,FALSE)</f>
        <v>EST</v>
      </c>
      <c r="F27" s="126" t="str">
        <f>VLOOKUP(B27,Startlist!B:H,7,FALSE)</f>
        <v>Citroen C2 R2 MAX</v>
      </c>
      <c r="G27" s="126" t="str">
        <f>VLOOKUP(B27,Startlist!B:H,6,FALSE)</f>
        <v>RS RACING TEAM</v>
      </c>
      <c r="H27" s="128" t="str">
        <f>VLOOKUP(B27,Results!B:O,8,FALSE)</f>
        <v> 8.18,5</v>
      </c>
    </row>
    <row r="28" spans="1:8" ht="15" customHeight="1">
      <c r="A28" s="124">
        <f t="shared" si="0"/>
        <v>21</v>
      </c>
      <c r="B28" s="196">
        <v>34</v>
      </c>
      <c r="C28" s="125" t="str">
        <f>IF(VLOOKUP($B28,'Champ Classes'!$A:$E,2,FALSE)="","",VLOOKUP($B28,'Champ Classes'!$A:$E,2,FALSE))</f>
        <v>EMV 4</v>
      </c>
      <c r="D28" s="126" t="str">
        <f>CONCATENATE(VLOOKUP(B28,Startlist!B:H,3,FALSE)," / ",VLOOKUP(B28,Startlist!B:H,4,FALSE))</f>
        <v>Henri Franke / Arvo Liimann</v>
      </c>
      <c r="E28" s="127" t="str">
        <f>VLOOKUP(B28,Startlist!B:F,5,FALSE)</f>
        <v>EST</v>
      </c>
      <c r="F28" s="126" t="str">
        <f>VLOOKUP(B28,Startlist!B:H,7,FALSE)</f>
        <v>Subaru Impreza</v>
      </c>
      <c r="G28" s="126" t="str">
        <f>VLOOKUP(B28,Startlist!B:H,6,FALSE)</f>
        <v>CUEKS RACING</v>
      </c>
      <c r="H28" s="128" t="str">
        <f>VLOOKUP(B28,Results!B:O,8,FALSE)</f>
        <v> 8.20,7</v>
      </c>
    </row>
    <row r="29" spans="1:8" ht="15" customHeight="1">
      <c r="A29" s="124">
        <f t="shared" si="0"/>
        <v>22</v>
      </c>
      <c r="B29" s="196">
        <v>28</v>
      </c>
      <c r="C29" s="125" t="str">
        <f>IF(VLOOKUP($B29,'Champ Classes'!$A:$E,2,FALSE)="","",VLOOKUP($B29,'Champ Classes'!$A:$E,2,FALSE))</f>
        <v>EMV 7</v>
      </c>
      <c r="D29" s="126" t="str">
        <f>CONCATENATE(VLOOKUP(B29,Startlist!B:H,3,FALSE)," / ",VLOOKUP(B29,Startlist!B:H,4,FALSE))</f>
        <v>Rene Uukareda / Jan Nōlvak</v>
      </c>
      <c r="E29" s="127" t="str">
        <f>VLOOKUP(B29,Startlist!B:F,5,FALSE)</f>
        <v>EST</v>
      </c>
      <c r="F29" s="126" t="str">
        <f>VLOOKUP(B29,Startlist!B:H,7,FALSE)</f>
        <v>BMW M3</v>
      </c>
      <c r="G29" s="126" t="str">
        <f>VLOOKUP(B29,Startlist!B:H,6,FALSE)</f>
        <v>MRF MOTORSPORT</v>
      </c>
      <c r="H29" s="128" t="str">
        <f>VLOOKUP(B29,Results!B:O,8,FALSE)</f>
        <v> 8.21,6</v>
      </c>
    </row>
    <row r="30" spans="1:8" ht="15" customHeight="1">
      <c r="A30" s="124">
        <f t="shared" si="0"/>
        <v>23</v>
      </c>
      <c r="B30" s="196">
        <v>31</v>
      </c>
      <c r="C30" s="125" t="str">
        <f>IF(VLOOKUP($B30,'Champ Classes'!$A:$E,2,FALSE)="","",VLOOKUP($B30,'Champ Classes'!$A:$E,2,FALSE))</f>
        <v>EMV 4</v>
      </c>
      <c r="D30" s="126" t="str">
        <f>CONCATENATE(VLOOKUP(B30,Startlist!B:H,3,FALSE)," / ",VLOOKUP(B30,Startlist!B:H,4,FALSE))</f>
        <v>Siim Liivamägi / Edvin Parisalu</v>
      </c>
      <c r="E30" s="127" t="str">
        <f>VLOOKUP(B30,Startlist!B:F,5,FALSE)</f>
        <v>EST</v>
      </c>
      <c r="F30" s="126" t="str">
        <f>VLOOKUP(B30,Startlist!B:H,7,FALSE)</f>
        <v>Mitsubishi Lancer Evo 9</v>
      </c>
      <c r="G30" s="126" t="str">
        <f>VLOOKUP(B30,Startlist!B:H,6,FALSE)</f>
        <v>KUPATAMA MOTORSPORT</v>
      </c>
      <c r="H30" s="128" t="str">
        <f>VLOOKUP(B30,Results!B:O,8,FALSE)</f>
        <v> 8.24,9</v>
      </c>
    </row>
    <row r="31" spans="1:8" ht="15" customHeight="1">
      <c r="A31" s="124">
        <f t="shared" si="0"/>
        <v>24</v>
      </c>
      <c r="B31" s="196">
        <v>35</v>
      </c>
      <c r="C31" s="125" t="str">
        <f>IF(VLOOKUP($B31,'Champ Classes'!$A:$E,2,FALSE)="","",VLOOKUP($B31,'Champ Classes'!$A:$E,2,FALSE))</f>
        <v>EMV 6</v>
      </c>
      <c r="D31" s="126" t="str">
        <f>CONCATENATE(VLOOKUP(B31,Startlist!B:H,3,FALSE)," / ",VLOOKUP(B31,Startlist!B:H,4,FALSE))</f>
        <v>David Sultanjants / Siim Oja</v>
      </c>
      <c r="E31" s="127" t="str">
        <f>VLOOKUP(B31,Startlist!B:F,5,FALSE)</f>
        <v>EST</v>
      </c>
      <c r="F31" s="126" t="str">
        <f>VLOOKUP(B31,Startlist!B:H,7,FALSE)</f>
        <v>CITROEN DS3</v>
      </c>
      <c r="G31" s="126" t="str">
        <f>VLOOKUP(B31,Startlist!B:H,6,FALSE)</f>
        <v>MS RACING</v>
      </c>
      <c r="H31" s="128" t="str">
        <f>VLOOKUP(B31,Results!B:O,8,FALSE)</f>
        <v> 8.26,8</v>
      </c>
    </row>
    <row r="32" spans="1:8" ht="15" customHeight="1">
      <c r="A32" s="124">
        <f t="shared" si="0"/>
        <v>25</v>
      </c>
      <c r="B32" s="196">
        <v>29</v>
      </c>
      <c r="C32" s="125" t="str">
        <f>IF(VLOOKUP($B32,'Champ Classes'!$A:$E,2,FALSE)="","",VLOOKUP($B32,'Champ Classes'!$A:$E,2,FALSE))</f>
        <v>EMV 7</v>
      </c>
      <c r="D32" s="126" t="str">
        <f>CONCATENATE(VLOOKUP(B32,Startlist!B:H,3,FALSE)," / ",VLOOKUP(B32,Startlist!B:H,4,FALSE))</f>
        <v>Toomas Vask / Taaniel Tigas</v>
      </c>
      <c r="E32" s="127" t="str">
        <f>VLOOKUP(B32,Startlist!B:F,5,FALSE)</f>
        <v>EST</v>
      </c>
      <c r="F32" s="126" t="str">
        <f>VLOOKUP(B32,Startlist!B:H,7,FALSE)</f>
        <v>BMW M3</v>
      </c>
      <c r="G32" s="126" t="str">
        <f>VLOOKUP(B32,Startlist!B:H,6,FALSE)</f>
        <v>MS RACING</v>
      </c>
      <c r="H32" s="128" t="str">
        <f>VLOOKUP(B32,Results!B:O,8,FALSE)</f>
        <v> 8.29,9</v>
      </c>
    </row>
    <row r="33" spans="1:8" ht="15" customHeight="1">
      <c r="A33" s="124">
        <f t="shared" si="0"/>
        <v>26</v>
      </c>
      <c r="B33" s="196">
        <v>45</v>
      </c>
      <c r="C33" s="125" t="str">
        <f>IF(VLOOKUP($B33,'Champ Classes'!$A:$E,2,FALSE)="","",VLOOKUP($B33,'Champ Classes'!$A:$E,2,FALSE))</f>
        <v>EMV 4</v>
      </c>
      <c r="D33" s="126" t="str">
        <f>CONCATENATE(VLOOKUP(B33,Startlist!B:H,3,FALSE)," / ",VLOOKUP(B33,Startlist!B:H,4,FALSE))</f>
        <v>Markus Morel / Tanel Paut</v>
      </c>
      <c r="E33" s="127" t="str">
        <f>VLOOKUP(B33,Startlist!B:F,5,FALSE)</f>
        <v>EST</v>
      </c>
      <c r="F33" s="126" t="str">
        <f>VLOOKUP(B33,Startlist!B:H,7,FALSE)</f>
        <v>Mitsubishi Lancer</v>
      </c>
      <c r="G33" s="126" t="str">
        <f>VLOOKUP(B33,Startlist!B:H,6,FALSE)</f>
        <v>KUPATAMA MOTORSPORT</v>
      </c>
      <c r="H33" s="128" t="str">
        <f>VLOOKUP(B33,Results!B:O,8,FALSE)</f>
        <v> 8.41,5</v>
      </c>
    </row>
    <row r="34" spans="1:8" ht="15" customHeight="1">
      <c r="A34" s="124">
        <f t="shared" si="0"/>
        <v>27</v>
      </c>
      <c r="B34" s="196">
        <v>43</v>
      </c>
      <c r="C34" s="125" t="str">
        <f>IF(VLOOKUP($B34,'Champ Classes'!$A:$E,2,FALSE)="","",VLOOKUP($B34,'Champ Classes'!$A:$E,2,FALSE))</f>
        <v>EMV 4</v>
      </c>
      <c r="D34" s="126" t="str">
        <f>CONCATENATE(VLOOKUP(B34,Startlist!B:H,3,FALSE)," / ",VLOOKUP(B34,Startlist!B:H,4,FALSE))</f>
        <v>Janek Vallask / Kaupo Vana</v>
      </c>
      <c r="E34" s="127" t="str">
        <f>VLOOKUP(B34,Startlist!B:F,5,FALSE)</f>
        <v>EST</v>
      </c>
      <c r="F34" s="126" t="str">
        <f>VLOOKUP(B34,Startlist!B:H,7,FALSE)</f>
        <v>Subaru Impreza</v>
      </c>
      <c r="G34" s="126" t="str">
        <f>VLOOKUP(B34,Startlist!B:H,6,FALSE)</f>
        <v>MS RACING</v>
      </c>
      <c r="H34" s="128" t="str">
        <f>VLOOKUP(B34,Results!B:O,8,FALSE)</f>
        <v> 8.42,2</v>
      </c>
    </row>
    <row r="35" spans="1:8" ht="15" customHeight="1">
      <c r="A35" s="124">
        <f t="shared" si="0"/>
        <v>28</v>
      </c>
      <c r="B35" s="196">
        <v>60</v>
      </c>
      <c r="C35" s="125" t="str">
        <f>IF(VLOOKUP($B35,'Champ Classes'!$A:$E,2,FALSE)="","",VLOOKUP($B35,'Champ Classes'!$A:$E,2,FALSE))</f>
        <v>EMV 6</v>
      </c>
      <c r="D35" s="126" t="str">
        <f>CONCATENATE(VLOOKUP(B35,Startlist!B:H,3,FALSE)," / ",VLOOKUP(B35,Startlist!B:H,4,FALSE))</f>
        <v>Keiro Orgus / Janar Lehtniit</v>
      </c>
      <c r="E35" s="127" t="str">
        <f>VLOOKUP(B35,Startlist!B:F,5,FALSE)</f>
        <v>EST</v>
      </c>
      <c r="F35" s="126" t="str">
        <f>VLOOKUP(B35,Startlist!B:H,7,FALSE)</f>
        <v>Honda Civic Type-R</v>
      </c>
      <c r="G35" s="126" t="str">
        <f>VLOOKUP(B35,Startlist!B:H,6,FALSE)</f>
        <v>TIKKRI MOTORSPORT</v>
      </c>
      <c r="H35" s="128" t="str">
        <f>VLOOKUP(B35,Results!B:O,8,FALSE)</f>
        <v> 8.42,3</v>
      </c>
    </row>
    <row r="36" spans="1:8" ht="15" customHeight="1">
      <c r="A36" s="124">
        <f t="shared" si="0"/>
        <v>29</v>
      </c>
      <c r="B36" s="196">
        <v>71</v>
      </c>
      <c r="C36" s="125" t="str">
        <f>IF(VLOOKUP($B36,'Champ Classes'!$A:$E,2,FALSE)="","",VLOOKUP($B36,'Champ Classes'!$A:$E,2,FALSE))</f>
        <v>EMV 6</v>
      </c>
      <c r="D36" s="126" t="str">
        <f>CONCATENATE(VLOOKUP(B36,Startlist!B:H,3,FALSE)," / ",VLOOKUP(B36,Startlist!B:H,4,FALSE))</f>
        <v>Joonas Palmisto / Marko Randma</v>
      </c>
      <c r="E36" s="127" t="str">
        <f>VLOOKUP(B36,Startlist!B:F,5,FALSE)</f>
        <v>EST</v>
      </c>
      <c r="F36" s="126" t="str">
        <f>VLOOKUP(B36,Startlist!B:H,7,FALSE)</f>
        <v>VW Golf 2</v>
      </c>
      <c r="G36" s="126" t="str">
        <f>VLOOKUP(B36,Startlist!B:H,6,FALSE)</f>
        <v>TIKKRI MOTORSPORT</v>
      </c>
      <c r="H36" s="128" t="str">
        <f>VLOOKUP(B36,Results!B:O,8,FALSE)</f>
        <v> 8.54,6</v>
      </c>
    </row>
    <row r="37" spans="1:8" ht="15" customHeight="1">
      <c r="A37" s="124">
        <f t="shared" si="0"/>
        <v>30</v>
      </c>
      <c r="B37" s="196">
        <v>52</v>
      </c>
      <c r="C37" s="125" t="str">
        <f>IF(VLOOKUP($B37,'Champ Classes'!$A:$E,2,FALSE)="","",VLOOKUP($B37,'Champ Classes'!$A:$E,2,FALSE))</f>
        <v>EMV 6</v>
      </c>
      <c r="D37" s="126" t="str">
        <f>CONCATENATE(VLOOKUP(B37,Startlist!B:H,3,FALSE)," / ",VLOOKUP(B37,Startlist!B:H,4,FALSE))</f>
        <v>Pranko Kōrgesaar / Priit Kōrgesaar</v>
      </c>
      <c r="E37" s="127" t="str">
        <f>VLOOKUP(B37,Startlist!B:F,5,FALSE)</f>
        <v>EST</v>
      </c>
      <c r="F37" s="126" t="str">
        <f>VLOOKUP(B37,Startlist!B:H,7,FALSE)</f>
        <v>BMW 318TI Compact</v>
      </c>
      <c r="G37" s="126" t="str">
        <f>VLOOKUP(B37,Startlist!B:H,6,FALSE)</f>
        <v>BTR RACING</v>
      </c>
      <c r="H37" s="128" t="str">
        <f>VLOOKUP(B37,Results!B:O,8,FALSE)</f>
        <v> 9.03,8</v>
      </c>
    </row>
    <row r="38" spans="1:8" ht="15" customHeight="1">
      <c r="A38" s="124">
        <f t="shared" si="0"/>
        <v>31</v>
      </c>
      <c r="B38" s="196">
        <v>72</v>
      </c>
      <c r="C38" s="125" t="str">
        <f>IF(VLOOKUP($B38,'Champ Classes'!$A:$E,2,FALSE)="","",VLOOKUP($B38,'Champ Classes'!$A:$E,2,FALSE))</f>
        <v>EMV 8</v>
      </c>
      <c r="D38" s="126" t="str">
        <f>CONCATENATE(VLOOKUP(B38,Startlist!B:H,3,FALSE)," / ",VLOOKUP(B38,Startlist!B:H,4,FALSE))</f>
        <v>Taavi Niinemets / Esko Allika</v>
      </c>
      <c r="E38" s="127" t="str">
        <f>VLOOKUP(B38,Startlist!B:F,5,FALSE)</f>
        <v>EST</v>
      </c>
      <c r="F38" s="126" t="str">
        <f>VLOOKUP(B38,Startlist!B:H,7,FALSE)</f>
        <v>GAZ 51A</v>
      </c>
      <c r="G38" s="126" t="str">
        <f>VLOOKUP(B38,Startlist!B:H,6,FALSE)</f>
        <v>JUURU TEHNIKAKLUBI</v>
      </c>
      <c r="H38" s="128" t="str">
        <f>VLOOKUP(B38,Results!B:O,8,FALSE)</f>
        <v> 9.05,8</v>
      </c>
    </row>
    <row r="39" spans="1:8" ht="15" customHeight="1">
      <c r="A39" s="124">
        <f t="shared" si="0"/>
        <v>32</v>
      </c>
      <c r="B39" s="196">
        <v>57</v>
      </c>
      <c r="C39" s="125" t="str">
        <f>IF(VLOOKUP($B39,'Champ Classes'!$A:$E,2,FALSE)="","",VLOOKUP($B39,'Champ Classes'!$A:$E,2,FALSE))</f>
        <v>EMV 6</v>
      </c>
      <c r="D39" s="126" t="str">
        <f>CONCATENATE(VLOOKUP(B39,Startlist!B:H,3,FALSE)," / ",VLOOKUP(B39,Startlist!B:H,4,FALSE))</f>
        <v>Tarmo Kikkatalo / Urmas Reigo</v>
      </c>
      <c r="E39" s="127" t="str">
        <f>VLOOKUP(B39,Startlist!B:F,5,FALSE)</f>
        <v>EST</v>
      </c>
      <c r="F39" s="126" t="str">
        <f>VLOOKUP(B39,Startlist!B:H,7,FALSE)</f>
        <v>Opel Astra</v>
      </c>
      <c r="G39" s="126" t="str">
        <f>VLOOKUP(B39,Startlist!B:H,6,FALSE)</f>
        <v>VILSPORT</v>
      </c>
      <c r="H39" s="128" t="str">
        <f>VLOOKUP(B39,Results!B:O,8,FALSE)</f>
        <v> 9.06,0</v>
      </c>
    </row>
    <row r="40" spans="1:8" ht="15" customHeight="1">
      <c r="A40" s="124">
        <f t="shared" si="0"/>
        <v>33</v>
      </c>
      <c r="B40" s="196">
        <v>55</v>
      </c>
      <c r="C40" s="125" t="str">
        <f>IF(VLOOKUP($B40,'Champ Classes'!$A:$E,2,FALSE)="","",VLOOKUP($B40,'Champ Classes'!$A:$E,2,FALSE))</f>
        <v>EMV 7</v>
      </c>
      <c r="D40" s="126" t="str">
        <f>CONCATENATE(VLOOKUP(B40,Startlist!B:H,3,FALSE)," / ",VLOOKUP(B40,Startlist!B:H,4,FALSE))</f>
        <v>Bogdan Shemet / Sven Andevei</v>
      </c>
      <c r="E40" s="127" t="str">
        <f>VLOOKUP(B40,Startlist!B:F,5,FALSE)</f>
        <v>EST</v>
      </c>
      <c r="F40" s="126" t="str">
        <f>VLOOKUP(B40,Startlist!B:H,7,FALSE)</f>
        <v>BMW E30</v>
      </c>
      <c r="G40" s="126" t="str">
        <f>VLOOKUP(B40,Startlist!B:H,6,FALSE)</f>
        <v>MRF MOTORSPORT</v>
      </c>
      <c r="H40" s="128" t="str">
        <f>VLOOKUP(B40,Results!B:O,8,FALSE)</f>
        <v> 9.11,2</v>
      </c>
    </row>
    <row r="41" spans="1:8" ht="15" customHeight="1">
      <c r="A41" s="124">
        <f t="shared" si="0"/>
        <v>34</v>
      </c>
      <c r="B41" s="196">
        <v>56</v>
      </c>
      <c r="C41" s="125" t="str">
        <f>IF(VLOOKUP($B41,'Champ Classes'!$A:$E,2,FALSE)="","",VLOOKUP($B41,'Champ Classes'!$A:$E,2,FALSE))</f>
        <v>EMV 6</v>
      </c>
      <c r="D41" s="126" t="str">
        <f>CONCATENATE(VLOOKUP(B41,Startlist!B:H,3,FALSE)," / ",VLOOKUP(B41,Startlist!B:H,4,FALSE))</f>
        <v>Aleksandrs Jakovlevs / Valerijs Maslovs</v>
      </c>
      <c r="E41" s="127" t="str">
        <f>VLOOKUP(B41,Startlist!B:F,5,FALSE)</f>
        <v>LAT</v>
      </c>
      <c r="F41" s="126" t="str">
        <f>VLOOKUP(B41,Startlist!B:H,7,FALSE)</f>
        <v>Honda Civic Type-R</v>
      </c>
      <c r="G41" s="126" t="str">
        <f>VLOOKUP(B41,Startlist!B:H,6,FALSE)</f>
        <v>ALEKSANDRS JAKOVLEVS</v>
      </c>
      <c r="H41" s="128" t="str">
        <f>VLOOKUP(B41,Results!B:O,8,FALSE)</f>
        <v> 9.16,3</v>
      </c>
    </row>
    <row r="42" spans="1:8" ht="15" customHeight="1">
      <c r="A42" s="124">
        <f t="shared" si="0"/>
        <v>35</v>
      </c>
      <c r="B42" s="196">
        <v>58</v>
      </c>
      <c r="C42" s="125" t="str">
        <f>IF(VLOOKUP($B42,'Champ Classes'!$A:$E,2,FALSE)="","",VLOOKUP($B42,'Champ Classes'!$A:$E,2,FALSE))</f>
        <v>EMV 6</v>
      </c>
      <c r="D42" s="126" t="str">
        <f>CONCATENATE(VLOOKUP(B42,Startlist!B:H,3,FALSE)," / ",VLOOKUP(B42,Startlist!B:H,4,FALSE))</f>
        <v>Raigo Uusjärv / Kristo Parve</v>
      </c>
      <c r="E42" s="127" t="str">
        <f>VLOOKUP(B42,Startlist!B:F,5,FALSE)</f>
        <v>EST</v>
      </c>
      <c r="F42" s="126" t="str">
        <f>VLOOKUP(B42,Startlist!B:H,7,FALSE)</f>
        <v>Honda Civic Type-R</v>
      </c>
      <c r="G42" s="126" t="str">
        <f>VLOOKUP(B42,Startlist!B:H,6,FALSE)</f>
        <v>MURAKAS RACING TEAM</v>
      </c>
      <c r="H42" s="128" t="str">
        <f>VLOOKUP(B42,Results!B:O,8,FALSE)</f>
        <v> 9.18,3</v>
      </c>
    </row>
    <row r="43" spans="1:8" ht="15" customHeight="1">
      <c r="A43" s="124">
        <f t="shared" si="0"/>
        <v>36</v>
      </c>
      <c r="B43" s="196">
        <v>68</v>
      </c>
      <c r="C43" s="125" t="str">
        <f>IF(VLOOKUP($B43,'Champ Classes'!$A:$E,2,FALSE)="","",VLOOKUP($B43,'Champ Classes'!$A:$E,2,FALSE))</f>
        <v>EMV 7</v>
      </c>
      <c r="D43" s="126" t="str">
        <f>CONCATENATE(VLOOKUP(B43,Startlist!B:H,3,FALSE)," / ",VLOOKUP(B43,Startlist!B:H,4,FALSE))</f>
        <v>Martin Absalon / Timo Taniel</v>
      </c>
      <c r="E43" s="127" t="str">
        <f>VLOOKUP(B43,Startlist!B:F,5,FALSE)</f>
        <v>EST</v>
      </c>
      <c r="F43" s="126" t="str">
        <f>VLOOKUP(B43,Startlist!B:H,7,FALSE)</f>
        <v>BMW M3</v>
      </c>
      <c r="G43" s="126" t="str">
        <f>VLOOKUP(B43,Startlist!B:H,6,FALSE)</f>
        <v>KAUR MOTORSPORT</v>
      </c>
      <c r="H43" s="128" t="str">
        <f>VLOOKUP(B43,Results!B:O,8,FALSE)</f>
        <v> 9.19,2</v>
      </c>
    </row>
    <row r="44" spans="1:8" ht="15" customHeight="1">
      <c r="A44" s="124">
        <f t="shared" si="0"/>
        <v>37</v>
      </c>
      <c r="B44" s="196">
        <v>51</v>
      </c>
      <c r="C44" s="125" t="str">
        <f>IF(VLOOKUP($B44,'Champ Classes'!$A:$E,2,FALSE)="","",VLOOKUP($B44,'Champ Classes'!$A:$E,2,FALSE))</f>
        <v>EMV 5</v>
      </c>
      <c r="D44" s="126" t="str">
        <f>CONCATENATE(VLOOKUP(B44,Startlist!B:H,3,FALSE)," / ",VLOOKUP(B44,Startlist!B:H,4,FALSE))</f>
        <v>Sander Ilves / Lauri Veso</v>
      </c>
      <c r="E44" s="127" t="str">
        <f>VLOOKUP(B44,Startlist!B:F,5,FALSE)</f>
        <v>EST</v>
      </c>
      <c r="F44" s="126" t="str">
        <f>VLOOKUP(B44,Startlist!B:H,7,FALSE)</f>
        <v>VAZ 21051</v>
      </c>
      <c r="G44" s="126" t="str">
        <f>VLOOKUP(B44,Startlist!B:H,6,FALSE)</f>
        <v>MILREM MOTORSPORT</v>
      </c>
      <c r="H44" s="128" t="str">
        <f>VLOOKUP(B44,Results!B:O,8,FALSE)</f>
        <v> 9.25,0</v>
      </c>
    </row>
    <row r="45" spans="1:8" ht="15" customHeight="1">
      <c r="A45" s="124">
        <f t="shared" si="0"/>
        <v>38</v>
      </c>
      <c r="B45" s="196">
        <v>76</v>
      </c>
      <c r="C45" s="125" t="str">
        <f>IF(VLOOKUP($B45,'Champ Classes'!$A:$E,2,FALSE)="","",VLOOKUP($B45,'Champ Classes'!$A:$E,2,FALSE))</f>
        <v>EMV 8</v>
      </c>
      <c r="D45" s="126" t="str">
        <f>CONCATENATE(VLOOKUP(B45,Startlist!B:H,3,FALSE)," / ",VLOOKUP(B45,Startlist!B:H,4,FALSE))</f>
        <v>Veiko Liukanen / Toivo Liukanen</v>
      </c>
      <c r="E45" s="127" t="str">
        <f>VLOOKUP(B45,Startlist!B:F,5,FALSE)</f>
        <v>EST</v>
      </c>
      <c r="F45" s="126" t="str">
        <f>VLOOKUP(B45,Startlist!B:H,7,FALSE)</f>
        <v>GAZ 51</v>
      </c>
      <c r="G45" s="126" t="str">
        <f>VLOOKUP(B45,Startlist!B:H,6,FALSE)</f>
        <v>MÄRJAMAA RALLY TEAM</v>
      </c>
      <c r="H45" s="128" t="str">
        <f>VLOOKUP(B45,Results!B:O,8,FALSE)</f>
        <v> 9.27,4</v>
      </c>
    </row>
    <row r="46" spans="1:8" ht="15" customHeight="1">
      <c r="A46" s="124">
        <f t="shared" si="0"/>
        <v>39</v>
      </c>
      <c r="B46" s="196">
        <v>78</v>
      </c>
      <c r="C46" s="125" t="str">
        <f>IF(VLOOKUP($B46,'Champ Classes'!$A:$E,2,FALSE)="","",VLOOKUP($B46,'Champ Classes'!$A:$E,2,FALSE))</f>
        <v>EMV 8</v>
      </c>
      <c r="D46" s="126" t="str">
        <f>CONCATENATE(VLOOKUP(B46,Startlist!B:H,3,FALSE)," / ",VLOOKUP(B46,Startlist!B:H,4,FALSE))</f>
        <v>Ats Nōlvak / Mairo Ojaviir</v>
      </c>
      <c r="E46" s="127" t="str">
        <f>VLOOKUP(B46,Startlist!B:F,5,FALSE)</f>
        <v>EST</v>
      </c>
      <c r="F46" s="126" t="str">
        <f>VLOOKUP(B46,Startlist!B:H,7,FALSE)</f>
        <v>GAZ 53</v>
      </c>
      <c r="G46" s="126" t="str">
        <f>VLOOKUP(B46,Startlist!B:H,6,FALSE)</f>
        <v>MÄRJAMAA RALLY TEAM</v>
      </c>
      <c r="H46" s="128" t="str">
        <f>VLOOKUP(B46,Results!B:O,8,FALSE)</f>
        <v> 9.33,8</v>
      </c>
    </row>
    <row r="47" spans="1:8" ht="15" customHeight="1">
      <c r="A47" s="124">
        <f t="shared" si="0"/>
        <v>40</v>
      </c>
      <c r="B47" s="196">
        <v>74</v>
      </c>
      <c r="C47" s="125" t="str">
        <f>IF(VLOOKUP($B47,'Champ Classes'!$A:$E,2,FALSE)="","",VLOOKUP($B47,'Champ Classes'!$A:$E,2,FALSE))</f>
        <v>EMV 8</v>
      </c>
      <c r="D47" s="126" t="str">
        <f>CONCATENATE(VLOOKUP(B47,Startlist!B:H,3,FALSE)," / ",VLOOKUP(B47,Startlist!B:H,4,FALSE))</f>
        <v>Raik-Karl Aarma / Alo Vahtmäe</v>
      </c>
      <c r="E47" s="127" t="str">
        <f>VLOOKUP(B47,Startlist!B:F,5,FALSE)</f>
        <v>EST</v>
      </c>
      <c r="F47" s="126" t="str">
        <f>VLOOKUP(B47,Startlist!B:H,7,FALSE)</f>
        <v>GAZ 51</v>
      </c>
      <c r="G47" s="126" t="str">
        <f>VLOOKUP(B47,Startlist!B:H,6,FALSE)</f>
        <v>JUURU TEHNIKAKLUBI</v>
      </c>
      <c r="H47" s="128" t="str">
        <f>VLOOKUP(B47,Results!B:O,8,FALSE)</f>
        <v> 9.36,8</v>
      </c>
    </row>
    <row r="48" spans="1:8" ht="15" customHeight="1">
      <c r="A48" s="124">
        <f t="shared" si="0"/>
        <v>41</v>
      </c>
      <c r="B48" s="196">
        <v>66</v>
      </c>
      <c r="C48" s="125" t="str">
        <f>IF(VLOOKUP($B48,'Champ Classes'!$A:$E,2,FALSE)="","",VLOOKUP($B48,'Champ Classes'!$A:$E,2,FALSE))</f>
        <v>EMV 5</v>
      </c>
      <c r="D48" s="126" t="str">
        <f>CONCATENATE(VLOOKUP(B48,Startlist!B:H,3,FALSE)," / ",VLOOKUP(B48,Startlist!B:H,4,FALSE))</f>
        <v>Siim Nōmme / Indrek Hioväin</v>
      </c>
      <c r="E48" s="127" t="str">
        <f>VLOOKUP(B48,Startlist!B:F,5,FALSE)</f>
        <v>EST</v>
      </c>
      <c r="F48" s="126" t="str">
        <f>VLOOKUP(B48,Startlist!B:H,7,FALSE)</f>
        <v>Honda Civic</v>
      </c>
      <c r="G48" s="126" t="str">
        <f>VLOOKUP(B48,Startlist!B:H,6,FALSE)</f>
        <v>MILREM MOTORSPORT</v>
      </c>
      <c r="H48" s="128" t="str">
        <f>VLOOKUP(B48,Results!B:O,8,FALSE)</f>
        <v> 9.37,1</v>
      </c>
    </row>
    <row r="49" spans="1:8" ht="15" customHeight="1">
      <c r="A49" s="124">
        <f t="shared" si="0"/>
        <v>42</v>
      </c>
      <c r="B49" s="196">
        <v>77</v>
      </c>
      <c r="C49" s="125" t="str">
        <f>IF(VLOOKUP($B49,'Champ Classes'!$A:$E,2,FALSE)="","",VLOOKUP($B49,'Champ Classes'!$A:$E,2,FALSE))</f>
        <v>EMV 8</v>
      </c>
      <c r="D49" s="126" t="str">
        <f>CONCATENATE(VLOOKUP(B49,Startlist!B:H,3,FALSE)," / ",VLOOKUP(B49,Startlist!B:H,4,FALSE))</f>
        <v>Tarmo Bortnik / Rain Kaljura</v>
      </c>
      <c r="E49" s="127" t="str">
        <f>VLOOKUP(B49,Startlist!B:F,5,FALSE)</f>
        <v>EST</v>
      </c>
      <c r="F49" s="126" t="str">
        <f>VLOOKUP(B49,Startlist!B:H,7,FALSE)</f>
        <v>GAZ 51A</v>
      </c>
      <c r="G49" s="126" t="str">
        <f>VLOOKUP(B49,Startlist!B:H,6,FALSE)</f>
        <v>JUURU TEHNIKAKLUBI</v>
      </c>
      <c r="H49" s="128" t="str">
        <f>VLOOKUP(B49,Results!B:O,8,FALSE)</f>
        <v> 9.38,4</v>
      </c>
    </row>
    <row r="50" spans="1:8" ht="15" customHeight="1">
      <c r="A50" s="124">
        <f aca="true" t="shared" si="1" ref="A50:A60">A49+1</f>
        <v>43</v>
      </c>
      <c r="B50" s="196">
        <v>79</v>
      </c>
      <c r="C50" s="125" t="str">
        <f>IF(VLOOKUP($B50,'Champ Classes'!$A:$E,2,FALSE)="","",VLOOKUP($B50,'Champ Classes'!$A:$E,2,FALSE))</f>
        <v>EMV 8</v>
      </c>
      <c r="D50" s="126" t="str">
        <f>CONCATENATE(VLOOKUP(B50,Startlist!B:H,3,FALSE)," / ",VLOOKUP(B50,Startlist!B:H,4,FALSE))</f>
        <v>Martin Leemets / Rivo Hell</v>
      </c>
      <c r="E50" s="127" t="str">
        <f>VLOOKUP(B50,Startlist!B:F,5,FALSE)</f>
        <v>EST</v>
      </c>
      <c r="F50" s="126" t="str">
        <f>VLOOKUP(B50,Startlist!B:H,7,FALSE)</f>
        <v>GAZ 51</v>
      </c>
      <c r="G50" s="126" t="str">
        <f>VLOOKUP(B50,Startlist!B:H,6,FALSE)</f>
        <v>GAZ RALLIKLUBI</v>
      </c>
      <c r="H50" s="128" t="str">
        <f>VLOOKUP(B50,Results!B:O,8,FALSE)</f>
        <v> 9.39,6</v>
      </c>
    </row>
    <row r="51" spans="1:8" ht="15" customHeight="1">
      <c r="A51" s="124">
        <f t="shared" si="1"/>
        <v>44</v>
      </c>
      <c r="B51" s="196">
        <v>65</v>
      </c>
      <c r="C51" s="125" t="str">
        <f>IF(VLOOKUP($B51,'Champ Classes'!$A:$E,2,FALSE)="","",VLOOKUP($B51,'Champ Classes'!$A:$E,2,FALSE))</f>
        <v>EMV 6</v>
      </c>
      <c r="D51" s="126" t="str">
        <f>CONCATENATE(VLOOKUP(B51,Startlist!B:H,3,FALSE)," / ",VLOOKUP(B51,Startlist!B:H,4,FALSE))</f>
        <v>Erkki Jürgenson / Jaanus Piller</v>
      </c>
      <c r="E51" s="127" t="str">
        <f>VLOOKUP(B51,Startlist!B:F,5,FALSE)</f>
        <v>EST</v>
      </c>
      <c r="F51" s="126" t="str">
        <f>VLOOKUP(B51,Startlist!B:H,7,FALSE)</f>
        <v>BMW 318IS</v>
      </c>
      <c r="G51" s="126" t="str">
        <f>VLOOKUP(B51,Startlist!B:H,6,FALSE)</f>
        <v>MS RACING</v>
      </c>
      <c r="H51" s="128" t="str">
        <f>VLOOKUP(B51,Results!B:O,8,FALSE)</f>
        <v> 9.44,6</v>
      </c>
    </row>
    <row r="52" spans="1:8" ht="15" customHeight="1">
      <c r="A52" s="124">
        <f t="shared" si="1"/>
        <v>45</v>
      </c>
      <c r="B52" s="196">
        <v>75</v>
      </c>
      <c r="C52" s="125" t="str">
        <f>IF(VLOOKUP($B52,'Champ Classes'!$A:$E,2,FALSE)="","",VLOOKUP($B52,'Champ Classes'!$A:$E,2,FALSE))</f>
        <v>EMV 8</v>
      </c>
      <c r="D52" s="126" t="str">
        <f>CONCATENATE(VLOOKUP(B52,Startlist!B:H,3,FALSE)," / ",VLOOKUP(B52,Startlist!B:H,4,FALSE))</f>
        <v>Rainer Tuberik / Raido Vetesina</v>
      </c>
      <c r="E52" s="127" t="str">
        <f>VLOOKUP(B52,Startlist!B:F,5,FALSE)</f>
        <v>EST</v>
      </c>
      <c r="F52" s="126" t="str">
        <f>VLOOKUP(B52,Startlist!B:H,7,FALSE)</f>
        <v>GAZ 51</v>
      </c>
      <c r="G52" s="126" t="str">
        <f>VLOOKUP(B52,Startlist!B:H,6,FALSE)</f>
        <v>JUURU TEHNIKAKLUBI</v>
      </c>
      <c r="H52" s="128" t="str">
        <f>VLOOKUP(B52,Results!B:O,8,FALSE)</f>
        <v> 9.46,0</v>
      </c>
    </row>
    <row r="53" spans="1:8" ht="15" customHeight="1">
      <c r="A53" s="124">
        <f t="shared" si="1"/>
        <v>46</v>
      </c>
      <c r="B53" s="196">
        <v>73</v>
      </c>
      <c r="C53" s="125" t="str">
        <f>IF(VLOOKUP($B53,'Champ Classes'!$A:$E,2,FALSE)="","",VLOOKUP($B53,'Champ Classes'!$A:$E,2,FALSE))</f>
        <v>EMV 8</v>
      </c>
      <c r="D53" s="126" t="str">
        <f>CONCATENATE(VLOOKUP(B53,Startlist!B:H,3,FALSE)," / ",VLOOKUP(B53,Startlist!B:H,4,FALSE))</f>
        <v>Tarmo Silt / Raido Loel</v>
      </c>
      <c r="E53" s="127" t="str">
        <f>VLOOKUP(B53,Startlist!B:F,5,FALSE)</f>
        <v>EST</v>
      </c>
      <c r="F53" s="126" t="str">
        <f>VLOOKUP(B53,Startlist!B:H,7,FALSE)</f>
        <v>GAZ 51</v>
      </c>
      <c r="G53" s="126" t="str">
        <f>VLOOKUP(B53,Startlist!B:H,6,FALSE)</f>
        <v>MÄRJAMAA RALLY TEAM</v>
      </c>
      <c r="H53" s="128" t="str">
        <f>VLOOKUP(B53,Results!B:O,8,FALSE)</f>
        <v> 9.46,4</v>
      </c>
    </row>
    <row r="54" spans="1:8" ht="15" customHeight="1">
      <c r="A54" s="124">
        <f t="shared" si="1"/>
        <v>47</v>
      </c>
      <c r="B54" s="196">
        <v>69</v>
      </c>
      <c r="C54" s="125" t="str">
        <f>IF(VLOOKUP($B54,'Champ Classes'!$A:$E,2,FALSE)="","",VLOOKUP($B54,'Champ Classes'!$A:$E,2,FALSE))</f>
        <v>EMV 7</v>
      </c>
      <c r="D54" s="126" t="str">
        <f>CONCATENATE(VLOOKUP(B54,Startlist!B:H,3,FALSE)," / ",VLOOKUP(B54,Startlist!B:H,4,FALSE))</f>
        <v>Ott Kuurberg / Saimon Köst</v>
      </c>
      <c r="E54" s="127" t="str">
        <f>VLOOKUP(B54,Startlist!B:F,5,FALSE)</f>
        <v>EST</v>
      </c>
      <c r="F54" s="126" t="str">
        <f>VLOOKUP(B54,Startlist!B:H,7,FALSE)</f>
        <v>BMW 325</v>
      </c>
      <c r="G54" s="126" t="str">
        <f>VLOOKUP(B54,Startlist!B:H,6,FALSE)</f>
        <v>BTR RACING</v>
      </c>
      <c r="H54" s="128" t="str">
        <f>VLOOKUP(B54,Results!B:O,8,FALSE)</f>
        <v> 9.47,9</v>
      </c>
    </row>
    <row r="55" spans="1:8" ht="15" customHeight="1">
      <c r="A55" s="124">
        <f t="shared" si="1"/>
        <v>48</v>
      </c>
      <c r="B55" s="196">
        <v>54</v>
      </c>
      <c r="C55" s="125" t="str">
        <f>IF(VLOOKUP($B55,'Champ Classes'!$A:$E,2,FALSE)="","",VLOOKUP($B55,'Champ Classes'!$A:$E,2,FALSE))</f>
        <v>EMV 4</v>
      </c>
      <c r="D55" s="126" t="str">
        <f>CONCATENATE(VLOOKUP(B55,Startlist!B:H,3,FALSE)," / ",VLOOKUP(B55,Startlist!B:H,4,FALSE))</f>
        <v>Renee Laan / Marko Meesak</v>
      </c>
      <c r="E55" s="127" t="str">
        <f>VLOOKUP(B55,Startlist!B:F,5,FALSE)</f>
        <v>EST</v>
      </c>
      <c r="F55" s="126" t="str">
        <f>VLOOKUP(B55,Startlist!B:H,7,FALSE)</f>
        <v>Subaru Impreza</v>
      </c>
      <c r="G55" s="126" t="str">
        <f>VLOOKUP(B55,Startlist!B:H,6,FALSE)</f>
        <v>CUEKS RACING</v>
      </c>
      <c r="H55" s="128" t="str">
        <f>VLOOKUP(B55,Results!B:O,8,FALSE)</f>
        <v> 9.48,3</v>
      </c>
    </row>
    <row r="56" spans="1:8" ht="15" customHeight="1">
      <c r="A56" s="124">
        <f t="shared" si="1"/>
        <v>49</v>
      </c>
      <c r="B56" s="196">
        <v>67</v>
      </c>
      <c r="C56" s="125" t="str">
        <f>IF(VLOOKUP($B56,'Champ Classes'!$A:$E,2,FALSE)="","",VLOOKUP($B56,'Champ Classes'!$A:$E,2,FALSE))</f>
        <v>EMV 6</v>
      </c>
      <c r="D56" s="126" t="str">
        <f>CONCATENATE(VLOOKUP(B56,Startlist!B:H,3,FALSE)," / ",VLOOKUP(B56,Startlist!B:H,4,FALSE))</f>
        <v>Kati Nōuakas / Argo Kästik</v>
      </c>
      <c r="E56" s="127" t="str">
        <f>VLOOKUP(B56,Startlist!B:F,5,FALSE)</f>
        <v>EST</v>
      </c>
      <c r="F56" s="126" t="str">
        <f>VLOOKUP(B56,Startlist!B:H,7,FALSE)</f>
        <v>Honda Civic Type-R</v>
      </c>
      <c r="G56" s="126" t="str">
        <f>VLOOKUP(B56,Startlist!B:H,6,FALSE)</f>
        <v>BTR RACING</v>
      </c>
      <c r="H56" s="128" t="str">
        <f>VLOOKUP(B56,Results!B:O,8,FALSE)</f>
        <v> 9.59,5</v>
      </c>
    </row>
    <row r="57" spans="1:8" ht="15" customHeight="1">
      <c r="A57" s="124">
        <f t="shared" si="1"/>
        <v>50</v>
      </c>
      <c r="B57" s="196">
        <v>81</v>
      </c>
      <c r="C57" s="125" t="str">
        <f>IF(VLOOKUP($B57,'Champ Classes'!$A:$E,2,FALSE)="","",VLOOKUP($B57,'Champ Classes'!$A:$E,2,FALSE))</f>
        <v>EMV 8</v>
      </c>
      <c r="D57" s="126" t="str">
        <f>CONCATENATE(VLOOKUP(B57,Startlist!B:H,3,FALSE)," / ",VLOOKUP(B57,Startlist!B:H,4,FALSE))</f>
        <v>Alo Pōder / Tarmo Heidemann</v>
      </c>
      <c r="E57" s="127" t="str">
        <f>VLOOKUP(B57,Startlist!B:F,5,FALSE)</f>
        <v>EST</v>
      </c>
      <c r="F57" s="126" t="str">
        <f>VLOOKUP(B57,Startlist!B:H,7,FALSE)</f>
        <v>GAZ 51</v>
      </c>
      <c r="G57" s="126" t="str">
        <f>VLOOKUP(B57,Startlist!B:H,6,FALSE)</f>
        <v>VÄNDRA TSK</v>
      </c>
      <c r="H57" s="128" t="str">
        <f>VLOOKUP(B57,Results!B:O,8,FALSE)</f>
        <v>10.10,4</v>
      </c>
    </row>
    <row r="58" spans="1:8" ht="15" customHeight="1">
      <c r="A58" s="124">
        <f t="shared" si="1"/>
        <v>51</v>
      </c>
      <c r="B58" s="196">
        <v>80</v>
      </c>
      <c r="C58" s="125" t="str">
        <f>IF(VLOOKUP($B58,'Champ Classes'!$A:$E,2,FALSE)="","",VLOOKUP($B58,'Champ Classes'!$A:$E,2,FALSE))</f>
        <v>EMV 8</v>
      </c>
      <c r="D58" s="126" t="str">
        <f>CONCATENATE(VLOOKUP(B58,Startlist!B:H,3,FALSE)," / ",VLOOKUP(B58,Startlist!B:H,4,FALSE))</f>
        <v>Janno Nuiamäe / Gabriel Kerk</v>
      </c>
      <c r="E58" s="127" t="str">
        <f>VLOOKUP(B58,Startlist!B:F,5,FALSE)</f>
        <v>EST</v>
      </c>
      <c r="F58" s="126" t="str">
        <f>VLOOKUP(B58,Startlist!B:H,7,FALSE)</f>
        <v>GAZ 51</v>
      </c>
      <c r="G58" s="126" t="str">
        <f>VLOOKUP(B58,Startlist!B:H,6,FALSE)</f>
        <v>GAZ RALLIKLUBI</v>
      </c>
      <c r="H58" s="128" t="str">
        <f>VLOOKUP(B58,Results!B:O,8,FALSE)</f>
        <v>10.11,8</v>
      </c>
    </row>
    <row r="59" spans="1:8" ht="15" customHeight="1">
      <c r="A59" s="124">
        <f t="shared" si="1"/>
        <v>52</v>
      </c>
      <c r="B59" s="196">
        <v>84</v>
      </c>
      <c r="C59" s="125" t="str">
        <f>IF(VLOOKUP($B59,'Champ Classes'!$A:$E,2,FALSE)="","",VLOOKUP($B59,'Champ Classes'!$A:$E,2,FALSE))</f>
        <v>EMV 8</v>
      </c>
      <c r="D59" s="126" t="str">
        <f>CONCATENATE(VLOOKUP(B59,Startlist!B:H,3,FALSE)," / ",VLOOKUP(B59,Startlist!B:H,4,FALSE))</f>
        <v>Rünno Niitsalu / Aaro Tiiroja</v>
      </c>
      <c r="E59" s="127" t="str">
        <f>VLOOKUP(B59,Startlist!B:F,5,FALSE)</f>
        <v>EST</v>
      </c>
      <c r="F59" s="126" t="str">
        <f>VLOOKUP(B59,Startlist!B:H,7,FALSE)</f>
        <v>GAZ 53</v>
      </c>
      <c r="G59" s="126" t="str">
        <f>VLOOKUP(B59,Startlist!B:H,6,FALSE)</f>
        <v>GAZ RALLIKLUBI</v>
      </c>
      <c r="H59" s="128" t="str">
        <f>VLOOKUP(B59,Results!B:O,8,FALSE)</f>
        <v>10.37,5</v>
      </c>
    </row>
    <row r="60" spans="1:8" ht="15" customHeight="1">
      <c r="A60" s="124">
        <f t="shared" si="1"/>
        <v>53</v>
      </c>
      <c r="B60" s="196">
        <v>62</v>
      </c>
      <c r="C60" s="125" t="str">
        <f>IF(VLOOKUP($B60,'Champ Classes'!$A:$E,2,FALSE)="","",VLOOKUP($B60,'Champ Classes'!$A:$E,2,FALSE))</f>
        <v>EMV 6</v>
      </c>
      <c r="D60" s="126" t="str">
        <f>CONCATENATE(VLOOKUP(B60,Startlist!B:H,3,FALSE)," / ",VLOOKUP(B60,Startlist!B:H,4,FALSE))</f>
        <v>Imre Randmäe / Ken Hahn</v>
      </c>
      <c r="E60" s="127" t="str">
        <f>VLOOKUP(B60,Startlist!B:F,5,FALSE)</f>
        <v>EST</v>
      </c>
      <c r="F60" s="126" t="str">
        <f>VLOOKUP(B60,Startlist!B:H,7,FALSE)</f>
        <v>VW Golf 2</v>
      </c>
      <c r="G60" s="126" t="str">
        <f>VLOOKUP(B60,Startlist!B:H,6,FALSE)</f>
        <v>BTR RACING</v>
      </c>
      <c r="H60" s="128" t="str">
        <f>VLOOKUP(B60,Results!B:O,8,FALSE)</f>
        <v>10.40,0</v>
      </c>
    </row>
  </sheetData>
  <sheetProtection/>
  <autoFilter ref="A7:H39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F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00390625" style="231" customWidth="1"/>
    <col min="2" max="3" width="11.00390625" style="231" customWidth="1"/>
    <col min="4" max="4" width="11.28125" style="231" customWidth="1"/>
    <col min="5" max="5" width="27.00390625" style="231" customWidth="1"/>
    <col min="6" max="16384" width="9.140625" style="231" customWidth="1"/>
  </cols>
  <sheetData>
    <row r="1" spans="1:5" ht="15">
      <c r="A1" s="234" t="s">
        <v>48</v>
      </c>
      <c r="B1" s="234" t="s">
        <v>171</v>
      </c>
      <c r="C1" s="234" t="s">
        <v>172</v>
      </c>
      <c r="D1" s="234" t="s">
        <v>169</v>
      </c>
      <c r="E1" s="234" t="s">
        <v>170</v>
      </c>
    </row>
    <row r="2" spans="1:6" ht="15">
      <c r="A2" s="232">
        <v>2</v>
      </c>
      <c r="B2" s="230" t="s">
        <v>161</v>
      </c>
      <c r="C2" s="230"/>
      <c r="D2" s="232" t="s">
        <v>119</v>
      </c>
      <c r="E2" s="233" t="s">
        <v>70</v>
      </c>
      <c r="F2" s="231">
        <f>IF(VLOOKUP(A2,Startlist!B:C,2,FALSE)=D2,"","ERINEV")</f>
      </c>
    </row>
    <row r="3" spans="1:6" ht="15">
      <c r="A3" s="232">
        <v>3</v>
      </c>
      <c r="B3" s="230" t="s">
        <v>164</v>
      </c>
      <c r="C3" s="230"/>
      <c r="D3" s="232" t="s">
        <v>156</v>
      </c>
      <c r="E3" s="233" t="s">
        <v>173</v>
      </c>
      <c r="F3" s="231">
        <f>IF(VLOOKUP(A3,Startlist!B:C,2,FALSE)=D3,"","ERINEV")</f>
      </c>
    </row>
    <row r="4" spans="1:6" ht="15">
      <c r="A4" s="232">
        <v>4</v>
      </c>
      <c r="B4" s="230" t="s">
        <v>164</v>
      </c>
      <c r="C4" s="230"/>
      <c r="D4" s="232" t="s">
        <v>156</v>
      </c>
      <c r="E4" s="233" t="s">
        <v>158</v>
      </c>
      <c r="F4" s="231">
        <f>IF(VLOOKUP(A4,Startlist!B:C,2,FALSE)=D4,"","ERINEV")</f>
      </c>
    </row>
    <row r="5" spans="1:6" ht="15">
      <c r="A5" s="232">
        <v>5</v>
      </c>
      <c r="B5" s="230" t="s">
        <v>164</v>
      </c>
      <c r="C5" s="230"/>
      <c r="D5" s="232" t="s">
        <v>156</v>
      </c>
      <c r="E5" s="233" t="s">
        <v>150</v>
      </c>
      <c r="F5" s="231">
        <f>IF(VLOOKUP(A5,Startlist!B:C,2,FALSE)=D5,"","ERINEV")</f>
      </c>
    </row>
    <row r="6" spans="1:6" ht="15">
      <c r="A6" s="232">
        <v>6</v>
      </c>
      <c r="B6" s="230" t="s">
        <v>161</v>
      </c>
      <c r="C6" s="230"/>
      <c r="D6" s="232" t="s">
        <v>119</v>
      </c>
      <c r="E6" s="233" t="s">
        <v>253</v>
      </c>
      <c r="F6" s="231">
        <f>IF(VLOOKUP(A6,Startlist!B:C,2,FALSE)=D6,"","ERINEV")</f>
      </c>
    </row>
    <row r="7" spans="1:6" ht="15">
      <c r="A7" s="232">
        <v>7</v>
      </c>
      <c r="B7" s="230" t="s">
        <v>162</v>
      </c>
      <c r="C7" s="230"/>
      <c r="D7" s="232" t="s">
        <v>115</v>
      </c>
      <c r="E7" s="233" t="s">
        <v>255</v>
      </c>
      <c r="F7" s="231">
        <f>IF(VLOOKUP(A7,Startlist!B:C,2,FALSE)=D7,"","ERINEV")</f>
      </c>
    </row>
    <row r="8" spans="1:6" ht="15">
      <c r="A8" s="232">
        <v>8</v>
      </c>
      <c r="B8" s="230" t="s">
        <v>161</v>
      </c>
      <c r="C8" s="230"/>
      <c r="D8" s="232" t="s">
        <v>119</v>
      </c>
      <c r="E8" s="233" t="s">
        <v>258</v>
      </c>
      <c r="F8" s="231">
        <f>IF(VLOOKUP(A8,Startlist!B:C,2,FALSE)=D8,"","ERINEV")</f>
      </c>
    </row>
    <row r="9" spans="1:6" ht="15">
      <c r="A9" s="232">
        <v>9</v>
      </c>
      <c r="B9" s="230" t="s">
        <v>161</v>
      </c>
      <c r="C9" s="230"/>
      <c r="D9" s="232" t="s">
        <v>119</v>
      </c>
      <c r="E9" s="233" t="s">
        <v>49</v>
      </c>
      <c r="F9" s="231">
        <f>IF(VLOOKUP(A9,Startlist!B:C,2,FALSE)=D9,"","ERINEV")</f>
      </c>
    </row>
    <row r="10" spans="1:6" ht="15">
      <c r="A10" s="232">
        <v>10</v>
      </c>
      <c r="B10" s="230" t="s">
        <v>164</v>
      </c>
      <c r="C10" s="230"/>
      <c r="D10" s="232" t="s">
        <v>156</v>
      </c>
      <c r="E10" s="233" t="s">
        <v>15</v>
      </c>
      <c r="F10" s="231">
        <f>IF(VLOOKUP(A10,Startlist!B:C,2,FALSE)=D10,"","ERINEV")</f>
      </c>
    </row>
    <row r="11" spans="1:6" ht="15">
      <c r="A11" s="232">
        <v>11</v>
      </c>
      <c r="B11" s="230" t="s">
        <v>162</v>
      </c>
      <c r="C11" s="230"/>
      <c r="D11" s="232" t="s">
        <v>115</v>
      </c>
      <c r="E11" s="233" t="s">
        <v>9</v>
      </c>
      <c r="F11" s="231">
        <f>IF(VLOOKUP(A11,Startlist!B:C,2,FALSE)=D11,"","ERINEV")</f>
      </c>
    </row>
    <row r="12" spans="1:6" ht="15">
      <c r="A12" s="232">
        <v>12</v>
      </c>
      <c r="B12" s="230" t="s">
        <v>162</v>
      </c>
      <c r="C12" s="230"/>
      <c r="D12" s="232" t="s">
        <v>115</v>
      </c>
      <c r="E12" s="233" t="s">
        <v>263</v>
      </c>
      <c r="F12" s="231">
        <f>IF(VLOOKUP(A12,Startlist!B:C,2,FALSE)=D12,"","ERINEV")</f>
      </c>
    </row>
    <row r="13" spans="1:6" ht="15">
      <c r="A13" s="232">
        <v>14</v>
      </c>
      <c r="B13" s="230" t="s">
        <v>161</v>
      </c>
      <c r="C13" s="230"/>
      <c r="D13" s="232" t="s">
        <v>119</v>
      </c>
      <c r="E13" s="233" t="s">
        <v>54</v>
      </c>
      <c r="F13" s="231">
        <f>IF(VLOOKUP(A13,Startlist!B:C,2,FALSE)=D13,"","ERINEV")</f>
      </c>
    </row>
    <row r="14" spans="1:6" ht="15">
      <c r="A14" s="232">
        <v>15</v>
      </c>
      <c r="B14" s="230" t="s">
        <v>163</v>
      </c>
      <c r="C14" s="230"/>
      <c r="D14" s="232" t="s">
        <v>118</v>
      </c>
      <c r="E14" s="233" t="s">
        <v>268</v>
      </c>
      <c r="F14" s="231">
        <f>IF(VLOOKUP(A14,Startlist!B:C,2,FALSE)=D14,"","ERINEV")</f>
      </c>
    </row>
    <row r="15" spans="1:6" ht="15">
      <c r="A15" s="232">
        <v>16</v>
      </c>
      <c r="B15" s="230" t="s">
        <v>163</v>
      </c>
      <c r="C15" s="230"/>
      <c r="D15" s="232" t="s">
        <v>118</v>
      </c>
      <c r="E15" s="233" t="s">
        <v>271</v>
      </c>
      <c r="F15" s="231">
        <f>IF(VLOOKUP(A15,Startlist!B:C,2,FALSE)=D15,"","ERINEV")</f>
      </c>
    </row>
    <row r="16" spans="1:6" ht="15">
      <c r="A16" s="232">
        <v>17</v>
      </c>
      <c r="B16" s="230" t="s">
        <v>163</v>
      </c>
      <c r="C16" s="230"/>
      <c r="D16" s="232" t="s">
        <v>118</v>
      </c>
      <c r="E16" s="233" t="s">
        <v>275</v>
      </c>
      <c r="F16" s="231">
        <f>IF(VLOOKUP(A16,Startlist!B:C,2,FALSE)=D16,"","ERINEV")</f>
      </c>
    </row>
    <row r="17" spans="1:6" ht="15">
      <c r="A17" s="232">
        <v>18</v>
      </c>
      <c r="B17" s="230" t="s">
        <v>163</v>
      </c>
      <c r="C17" s="230"/>
      <c r="D17" s="232" t="s">
        <v>118</v>
      </c>
      <c r="E17" s="233" t="s">
        <v>134</v>
      </c>
      <c r="F17" s="231">
        <f>IF(VLOOKUP(A17,Startlist!B:C,2,FALSE)=D17,"","ERINEV")</f>
      </c>
    </row>
    <row r="18" spans="1:6" ht="15">
      <c r="A18" s="232">
        <v>19</v>
      </c>
      <c r="B18" s="230" t="s">
        <v>163</v>
      </c>
      <c r="C18" s="230"/>
      <c r="D18" s="232" t="s">
        <v>118</v>
      </c>
      <c r="E18" s="233" t="s">
        <v>279</v>
      </c>
      <c r="F18" s="231">
        <f>IF(VLOOKUP(A18,Startlist!B:C,2,FALSE)=D18,"","ERINEV")</f>
      </c>
    </row>
    <row r="19" spans="1:6" ht="15">
      <c r="A19" s="232">
        <v>20</v>
      </c>
      <c r="B19" s="230" t="s">
        <v>163</v>
      </c>
      <c r="C19" s="230"/>
      <c r="D19" s="232" t="s">
        <v>118</v>
      </c>
      <c r="E19" s="233" t="s">
        <v>52</v>
      </c>
      <c r="F19" s="231">
        <f>IF(VLOOKUP(A19,Startlist!B:C,2,FALSE)=D19,"","ERINEV")</f>
      </c>
    </row>
    <row r="20" spans="1:6" ht="15">
      <c r="A20" s="232">
        <v>21</v>
      </c>
      <c r="B20" s="230" t="s">
        <v>163</v>
      </c>
      <c r="C20" s="230"/>
      <c r="D20" s="232" t="s">
        <v>118</v>
      </c>
      <c r="E20" s="233" t="s">
        <v>281</v>
      </c>
      <c r="F20" s="231">
        <f>IF(VLOOKUP(A20,Startlist!B:C,2,FALSE)=D20,"","ERINEV")</f>
      </c>
    </row>
    <row r="21" spans="1:6" ht="15">
      <c r="A21" s="232">
        <v>22</v>
      </c>
      <c r="B21" s="230" t="s">
        <v>163</v>
      </c>
      <c r="C21" s="230"/>
      <c r="D21" s="232" t="s">
        <v>118</v>
      </c>
      <c r="E21" s="233" t="s">
        <v>284</v>
      </c>
      <c r="F21" s="231">
        <f>IF(VLOOKUP(A21,Startlist!B:C,2,FALSE)=D21,"","ERINEV")</f>
      </c>
    </row>
    <row r="22" spans="1:6" ht="15">
      <c r="A22" s="232">
        <v>23</v>
      </c>
      <c r="B22" s="230" t="s">
        <v>163</v>
      </c>
      <c r="C22" s="230"/>
      <c r="D22" s="232" t="s">
        <v>118</v>
      </c>
      <c r="E22" s="233" t="s">
        <v>57</v>
      </c>
      <c r="F22" s="231">
        <f>IF(VLOOKUP(A22,Startlist!B:C,2,FALSE)=D22,"","ERINEV")</f>
      </c>
    </row>
    <row r="23" spans="1:6" ht="15">
      <c r="A23" s="232">
        <v>24</v>
      </c>
      <c r="B23" s="230" t="s">
        <v>162</v>
      </c>
      <c r="C23" s="230"/>
      <c r="D23" s="232" t="s">
        <v>115</v>
      </c>
      <c r="E23" s="233" t="s">
        <v>0</v>
      </c>
      <c r="F23" s="231">
        <f>IF(VLOOKUP(A23,Startlist!B:C,2,FALSE)=D23,"","ERINEV")</f>
      </c>
    </row>
    <row r="24" spans="1:6" ht="15">
      <c r="A24" s="232">
        <v>25</v>
      </c>
      <c r="B24" s="230" t="s">
        <v>162</v>
      </c>
      <c r="C24" s="230"/>
      <c r="D24" s="232" t="s">
        <v>115</v>
      </c>
      <c r="E24" s="233" t="s">
        <v>46</v>
      </c>
      <c r="F24" s="231">
        <f>IF(VLOOKUP(A24,Startlist!B:C,2,FALSE)=D24,"","ERINEV")</f>
      </c>
    </row>
    <row r="25" spans="1:6" ht="15">
      <c r="A25" s="232">
        <v>26</v>
      </c>
      <c r="B25" s="230" t="s">
        <v>166</v>
      </c>
      <c r="C25" s="230"/>
      <c r="D25" s="232" t="s">
        <v>116</v>
      </c>
      <c r="E25" s="233" t="s">
        <v>130</v>
      </c>
      <c r="F25" s="231">
        <f>IF(VLOOKUP(A25,Startlist!B:C,2,FALSE)=D25,"","ERINEV")</f>
      </c>
    </row>
    <row r="26" spans="1:6" ht="15">
      <c r="A26" s="232">
        <v>27</v>
      </c>
      <c r="B26" s="230" t="s">
        <v>166</v>
      </c>
      <c r="C26" s="230"/>
      <c r="D26" s="232" t="s">
        <v>116</v>
      </c>
      <c r="E26" s="233" t="s">
        <v>141</v>
      </c>
      <c r="F26" s="231">
        <f>IF(VLOOKUP(A26,Startlist!B:C,2,FALSE)=D26,"","ERINEV")</f>
      </c>
    </row>
    <row r="27" spans="1:6" ht="15">
      <c r="A27" s="232">
        <v>28</v>
      </c>
      <c r="B27" s="230" t="s">
        <v>166</v>
      </c>
      <c r="C27" s="230"/>
      <c r="D27" s="232" t="s">
        <v>116</v>
      </c>
      <c r="E27" s="233" t="s">
        <v>59</v>
      </c>
      <c r="F27" s="231">
        <f>IF(VLOOKUP(A27,Startlist!B:C,2,FALSE)=D27,"","ERINEV")</f>
      </c>
    </row>
    <row r="28" spans="1:6" ht="15">
      <c r="A28" s="232">
        <v>29</v>
      </c>
      <c r="B28" s="230" t="s">
        <v>166</v>
      </c>
      <c r="C28" s="230"/>
      <c r="D28" s="232" t="s">
        <v>116</v>
      </c>
      <c r="E28" s="233" t="s">
        <v>293</v>
      </c>
      <c r="F28" s="231">
        <f>IF(VLOOKUP(A28,Startlist!B:C,2,FALSE)=D28,"","ERINEV")</f>
      </c>
    </row>
    <row r="29" spans="1:6" ht="15">
      <c r="A29" s="232">
        <v>30</v>
      </c>
      <c r="B29" s="230" t="s">
        <v>161</v>
      </c>
      <c r="C29" s="230"/>
      <c r="D29" s="232" t="s">
        <v>119</v>
      </c>
      <c r="E29" s="233" t="s">
        <v>296</v>
      </c>
      <c r="F29" s="231">
        <f>IF(VLOOKUP(A29,Startlist!B:C,2,FALSE)=D29,"","ERINEV")</f>
      </c>
    </row>
    <row r="30" spans="1:6" ht="15">
      <c r="A30" s="232">
        <v>31</v>
      </c>
      <c r="B30" s="230" t="s">
        <v>162</v>
      </c>
      <c r="C30" s="230"/>
      <c r="D30" s="232" t="s">
        <v>115</v>
      </c>
      <c r="E30" s="233" t="s">
        <v>3</v>
      </c>
      <c r="F30" s="231">
        <f>IF(VLOOKUP(A30,Startlist!B:C,2,FALSE)=D30,"","ERINEV")</f>
      </c>
    </row>
    <row r="31" spans="1:6" ht="15">
      <c r="A31" s="232">
        <v>32</v>
      </c>
      <c r="B31" s="230" t="s">
        <v>162</v>
      </c>
      <c r="C31" s="230"/>
      <c r="D31" s="232" t="s">
        <v>115</v>
      </c>
      <c r="E31" s="233" t="s">
        <v>301</v>
      </c>
      <c r="F31" s="231">
        <f>IF(VLOOKUP(A31,Startlist!B:C,2,FALSE)=D31,"","ERINEV")</f>
      </c>
    </row>
    <row r="32" spans="1:6" ht="15">
      <c r="A32" s="232">
        <v>33</v>
      </c>
      <c r="B32" s="230" t="s">
        <v>162</v>
      </c>
      <c r="C32" s="230"/>
      <c r="D32" s="232" t="s">
        <v>115</v>
      </c>
      <c r="E32" s="233" t="s">
        <v>304</v>
      </c>
      <c r="F32" s="231">
        <f>IF(VLOOKUP(A32,Startlist!B:C,2,FALSE)=D32,"","ERINEV")</f>
      </c>
    </row>
    <row r="33" spans="1:6" ht="15">
      <c r="A33" s="232">
        <v>34</v>
      </c>
      <c r="B33" s="230" t="s">
        <v>162</v>
      </c>
      <c r="C33" s="230"/>
      <c r="D33" s="232" t="s">
        <v>115</v>
      </c>
      <c r="E33" s="233" t="s">
        <v>139</v>
      </c>
      <c r="F33" s="231">
        <f>IF(VLOOKUP(A33,Startlist!B:C,2,FALSE)=D33,"","ERINEV")</f>
      </c>
    </row>
    <row r="34" spans="1:6" ht="15">
      <c r="A34" s="232">
        <v>35</v>
      </c>
      <c r="B34" s="230" t="s">
        <v>165</v>
      </c>
      <c r="C34" s="230"/>
      <c r="D34" s="232" t="s">
        <v>114</v>
      </c>
      <c r="E34" s="233" t="s">
        <v>18</v>
      </c>
      <c r="F34" s="231">
        <f>IF(VLOOKUP(A34,Startlist!B:C,2,FALSE)=D34,"","ERINEV")</f>
      </c>
    </row>
    <row r="35" spans="1:6" ht="15">
      <c r="A35" s="232">
        <v>36</v>
      </c>
      <c r="B35" s="230" t="s">
        <v>167</v>
      </c>
      <c r="C35" s="230"/>
      <c r="D35" s="232" t="s">
        <v>117</v>
      </c>
      <c r="E35" s="233" t="s">
        <v>310</v>
      </c>
      <c r="F35" s="231">
        <f>IF(VLOOKUP(A35,Startlist!B:C,2,FALSE)=D35,"","ERINEV")</f>
      </c>
    </row>
    <row r="36" spans="1:6" ht="15">
      <c r="A36" s="232">
        <v>37</v>
      </c>
      <c r="B36" s="230" t="s">
        <v>166</v>
      </c>
      <c r="C36" s="230"/>
      <c r="D36" s="232" t="s">
        <v>116</v>
      </c>
      <c r="E36" s="233" t="s">
        <v>5</v>
      </c>
      <c r="F36" s="231">
        <f>IF(VLOOKUP(A36,Startlist!B:C,2,FALSE)=D36,"","ERINEV")</f>
      </c>
    </row>
    <row r="37" spans="1:6" ht="15">
      <c r="A37" s="232">
        <v>38</v>
      </c>
      <c r="B37" s="230" t="s">
        <v>166</v>
      </c>
      <c r="C37" s="230"/>
      <c r="D37" s="232" t="s">
        <v>116</v>
      </c>
      <c r="E37" s="233" t="s">
        <v>1</v>
      </c>
      <c r="F37" s="231">
        <f>IF(VLOOKUP(A37,Startlist!B:C,2,FALSE)=D37,"","ERINEV")</f>
      </c>
    </row>
    <row r="38" spans="1:6" ht="15">
      <c r="A38" s="232">
        <v>39</v>
      </c>
      <c r="B38" s="230" t="s">
        <v>167</v>
      </c>
      <c r="C38" s="230"/>
      <c r="D38" s="232" t="s">
        <v>117</v>
      </c>
      <c r="E38" s="233" t="s">
        <v>36</v>
      </c>
      <c r="F38" s="231">
        <f>IF(VLOOKUP(A38,Startlist!B:C,2,FALSE)=D38,"","ERINEV")</f>
      </c>
    </row>
    <row r="39" spans="1:6" ht="15">
      <c r="A39" s="232">
        <v>40</v>
      </c>
      <c r="B39" s="230" t="s">
        <v>167</v>
      </c>
      <c r="C39" s="230"/>
      <c r="D39" s="232" t="s">
        <v>117</v>
      </c>
      <c r="E39" s="233" t="s">
        <v>318</v>
      </c>
      <c r="F39" s="231">
        <f>IF(VLOOKUP(A39,Startlist!B:C,2,FALSE)=D39,"","ERINEV")</f>
      </c>
    </row>
    <row r="40" spans="1:6" ht="15">
      <c r="A40" s="232">
        <v>41</v>
      </c>
      <c r="B40" s="230" t="s">
        <v>167</v>
      </c>
      <c r="C40" s="230"/>
      <c r="D40" s="232" t="s">
        <v>117</v>
      </c>
      <c r="E40" s="233" t="s">
        <v>323</v>
      </c>
      <c r="F40" s="231">
        <f>IF(VLOOKUP(A40,Startlist!B:C,2,FALSE)=D40,"","ERINEV")</f>
      </c>
    </row>
    <row r="41" spans="1:6" ht="15">
      <c r="A41" s="232">
        <v>43</v>
      </c>
      <c r="B41" s="230" t="s">
        <v>162</v>
      </c>
      <c r="C41" s="230"/>
      <c r="D41" s="232" t="s">
        <v>115</v>
      </c>
      <c r="E41" s="233" t="s">
        <v>29</v>
      </c>
      <c r="F41" s="231">
        <f>IF(VLOOKUP(A41,Startlist!B:C,2,FALSE)=D41,"","ERINEV")</f>
      </c>
    </row>
    <row r="42" spans="1:6" ht="15">
      <c r="A42" s="232">
        <v>44</v>
      </c>
      <c r="B42" s="230" t="s">
        <v>167</v>
      </c>
      <c r="C42" s="230"/>
      <c r="D42" s="232" t="s">
        <v>117</v>
      </c>
      <c r="E42" s="233" t="s">
        <v>28</v>
      </c>
      <c r="F42" s="231">
        <f>IF(VLOOKUP(A42,Startlist!B:C,2,FALSE)=D42,"","ERINEV")</f>
      </c>
    </row>
    <row r="43" spans="1:6" ht="15">
      <c r="A43" s="232">
        <v>45</v>
      </c>
      <c r="B43" s="230" t="s">
        <v>162</v>
      </c>
      <c r="C43" s="230"/>
      <c r="D43" s="232" t="s">
        <v>115</v>
      </c>
      <c r="E43" s="233" t="s">
        <v>22</v>
      </c>
      <c r="F43" s="231">
        <f>IF(VLOOKUP(A43,Startlist!B:C,2,FALSE)=D43,"","ERINEV")</f>
      </c>
    </row>
    <row r="44" spans="1:6" ht="15">
      <c r="A44" s="245">
        <v>46</v>
      </c>
      <c r="B44" s="230" t="s">
        <v>162</v>
      </c>
      <c r="C44" s="230"/>
      <c r="D44" s="232" t="s">
        <v>115</v>
      </c>
      <c r="E44" s="233" t="s">
        <v>332</v>
      </c>
      <c r="F44" s="231">
        <f>IF(VLOOKUP(A44,Startlist!B:C,2,FALSE)=D44,"","ERINEV")</f>
      </c>
    </row>
    <row r="45" spans="1:6" ht="15">
      <c r="A45" s="232">
        <v>47</v>
      </c>
      <c r="B45" s="230" t="s">
        <v>165</v>
      </c>
      <c r="C45" s="230"/>
      <c r="D45" s="232" t="s">
        <v>114</v>
      </c>
      <c r="E45" s="233" t="s">
        <v>335</v>
      </c>
      <c r="F45" s="231">
        <f>IF(VLOOKUP(A45,Startlist!B:C,2,FALSE)=D45,"","ERINEV")</f>
      </c>
    </row>
    <row r="46" spans="1:6" ht="15">
      <c r="A46" s="232">
        <v>48</v>
      </c>
      <c r="B46" s="230" t="s">
        <v>165</v>
      </c>
      <c r="C46" s="230"/>
      <c r="D46" s="232" t="s">
        <v>114</v>
      </c>
      <c r="E46" s="233" t="s">
        <v>338</v>
      </c>
      <c r="F46" s="231">
        <f>IF(VLOOKUP(A46,Startlist!B:C,2,FALSE)=D46,"","ERINEV")</f>
      </c>
    </row>
    <row r="47" spans="1:6" ht="15">
      <c r="A47" s="232">
        <v>49</v>
      </c>
      <c r="B47" s="230" t="s">
        <v>166</v>
      </c>
      <c r="C47" s="230"/>
      <c r="D47" s="232" t="s">
        <v>116</v>
      </c>
      <c r="E47" s="233" t="s">
        <v>341</v>
      </c>
      <c r="F47" s="231">
        <f>IF(VLOOKUP(A47,Startlist!B:C,2,FALSE)=D47,"","ERINEV")</f>
      </c>
    </row>
    <row r="48" spans="1:6" ht="15">
      <c r="A48" s="232">
        <v>50</v>
      </c>
      <c r="B48" s="230" t="s">
        <v>166</v>
      </c>
      <c r="C48" s="230"/>
      <c r="D48" s="232" t="s">
        <v>116</v>
      </c>
      <c r="E48" s="233" t="s">
        <v>25</v>
      </c>
      <c r="F48" s="231">
        <f>IF(VLOOKUP(A48,Startlist!B:C,2,FALSE)=D48,"","ERINEV")</f>
      </c>
    </row>
    <row r="49" spans="1:6" ht="15">
      <c r="A49" s="232">
        <v>51</v>
      </c>
      <c r="B49" s="230" t="s">
        <v>167</v>
      </c>
      <c r="C49" s="230"/>
      <c r="D49" s="232" t="s">
        <v>117</v>
      </c>
      <c r="E49" s="233" t="s">
        <v>348</v>
      </c>
      <c r="F49" s="231">
        <f>IF(VLOOKUP(A49,Startlist!B:C,2,FALSE)=D49,"","ERINEV")</f>
      </c>
    </row>
    <row r="50" spans="1:6" ht="15">
      <c r="A50" s="232">
        <v>52</v>
      </c>
      <c r="B50" s="230" t="s">
        <v>165</v>
      </c>
      <c r="C50" s="230"/>
      <c r="D50" s="232" t="s">
        <v>114</v>
      </c>
      <c r="E50" s="233" t="s">
        <v>352</v>
      </c>
      <c r="F50" s="231">
        <f>IF(VLOOKUP(A50,Startlist!B:C,2,FALSE)=D50,"","ERINEV")</f>
      </c>
    </row>
    <row r="51" spans="1:6" ht="15">
      <c r="A51" s="232">
        <v>53</v>
      </c>
      <c r="B51" s="230" t="s">
        <v>166</v>
      </c>
      <c r="C51" s="230"/>
      <c r="D51" s="232" t="s">
        <v>116</v>
      </c>
      <c r="E51" s="233" t="s">
        <v>356</v>
      </c>
      <c r="F51" s="231">
        <f>IF(VLOOKUP(A51,Startlist!B:C,2,FALSE)=D51,"","ERINEV")</f>
      </c>
    </row>
    <row r="52" spans="1:6" ht="15">
      <c r="A52" s="232">
        <v>54</v>
      </c>
      <c r="B52" s="230" t="s">
        <v>162</v>
      </c>
      <c r="C52" s="230"/>
      <c r="D52" s="232" t="s">
        <v>115</v>
      </c>
      <c r="E52" s="233" t="s">
        <v>360</v>
      </c>
      <c r="F52" s="231">
        <f>IF(VLOOKUP(A52,Startlist!B:C,2,FALSE)=D52,"","ERINEV")</f>
      </c>
    </row>
    <row r="53" spans="1:6" ht="15">
      <c r="A53" s="232">
        <v>55</v>
      </c>
      <c r="B53" s="230" t="s">
        <v>166</v>
      </c>
      <c r="C53" s="230"/>
      <c r="D53" s="232" t="s">
        <v>116</v>
      </c>
      <c r="E53" s="233" t="s">
        <v>363</v>
      </c>
      <c r="F53" s="231">
        <f>IF(VLOOKUP(A53,Startlist!B:C,2,FALSE)=D53,"","ERINEV")</f>
      </c>
    </row>
    <row r="54" spans="1:6" ht="15">
      <c r="A54" s="232">
        <v>56</v>
      </c>
      <c r="B54" s="230" t="s">
        <v>165</v>
      </c>
      <c r="C54" s="230"/>
      <c r="D54" s="232" t="s">
        <v>114</v>
      </c>
      <c r="E54" s="233" t="s">
        <v>63</v>
      </c>
      <c r="F54" s="231">
        <f>IF(VLOOKUP(A54,Startlist!B:C,2,FALSE)=D54,"","ERINEV")</f>
      </c>
    </row>
    <row r="55" spans="1:6" ht="15">
      <c r="A55" s="232">
        <v>57</v>
      </c>
      <c r="B55" s="230" t="s">
        <v>165</v>
      </c>
      <c r="C55" s="230"/>
      <c r="D55" s="232" t="s">
        <v>114</v>
      </c>
      <c r="E55" s="233" t="s">
        <v>367</v>
      </c>
      <c r="F55" s="231">
        <f>IF(VLOOKUP(A55,Startlist!B:C,2,FALSE)=D55,"","ERINEV")</f>
      </c>
    </row>
    <row r="56" spans="1:6" ht="15">
      <c r="A56" s="232">
        <v>58</v>
      </c>
      <c r="B56" s="230" t="s">
        <v>165</v>
      </c>
      <c r="C56" s="230"/>
      <c r="D56" s="232" t="s">
        <v>114</v>
      </c>
      <c r="E56" s="233" t="s">
        <v>372</v>
      </c>
      <c r="F56" s="231">
        <f>IF(VLOOKUP(A56,Startlist!B:C,2,FALSE)=D56,"","ERINEV")</f>
      </c>
    </row>
    <row r="57" spans="1:6" ht="15">
      <c r="A57" s="232">
        <v>59</v>
      </c>
      <c r="B57" s="230" t="s">
        <v>167</v>
      </c>
      <c r="C57" s="230"/>
      <c r="D57" s="232" t="s">
        <v>117</v>
      </c>
      <c r="E57" s="233" t="s">
        <v>375</v>
      </c>
      <c r="F57" s="231">
        <f>IF(VLOOKUP(A57,Startlist!B:C,2,FALSE)=D57,"","ERINEV")</f>
      </c>
    </row>
    <row r="58" spans="1:6" ht="15">
      <c r="A58" s="232">
        <v>60</v>
      </c>
      <c r="B58" s="230" t="s">
        <v>165</v>
      </c>
      <c r="C58" s="230"/>
      <c r="D58" s="232" t="s">
        <v>114</v>
      </c>
      <c r="E58" s="233" t="s">
        <v>35</v>
      </c>
      <c r="F58" s="231">
        <f>IF(VLOOKUP(A58,Startlist!B:C,2,FALSE)=D58,"","ERINEV")</f>
      </c>
    </row>
    <row r="59" spans="1:6" ht="15">
      <c r="A59" s="232">
        <v>61</v>
      </c>
      <c r="B59" s="230" t="s">
        <v>167</v>
      </c>
      <c r="C59" s="230"/>
      <c r="D59" s="232" t="s">
        <v>117</v>
      </c>
      <c r="E59" s="233" t="s">
        <v>380</v>
      </c>
      <c r="F59" s="231">
        <f>IF(VLOOKUP(A59,Startlist!B:C,2,FALSE)=D59,"","ERINEV")</f>
      </c>
    </row>
    <row r="60" spans="1:6" ht="15">
      <c r="A60" s="232">
        <v>62</v>
      </c>
      <c r="B60" s="230" t="s">
        <v>165</v>
      </c>
      <c r="C60" s="230"/>
      <c r="D60" s="232" t="s">
        <v>114</v>
      </c>
      <c r="E60" s="233" t="s">
        <v>384</v>
      </c>
      <c r="F60" s="231">
        <f>IF(VLOOKUP(A60,Startlist!B:C,2,FALSE)=D60,"","ERINEV")</f>
      </c>
    </row>
    <row r="61" spans="1:6" ht="15">
      <c r="A61" s="232">
        <v>63</v>
      </c>
      <c r="B61" s="230" t="s">
        <v>166</v>
      </c>
      <c r="C61" s="230"/>
      <c r="D61" s="232" t="s">
        <v>116</v>
      </c>
      <c r="E61" s="233" t="s">
        <v>388</v>
      </c>
      <c r="F61" s="231">
        <f>IF(VLOOKUP(A61,Startlist!B:C,2,FALSE)=D61,"","ERINEV")</f>
      </c>
    </row>
    <row r="62" spans="1:6" ht="15">
      <c r="A62" s="232">
        <v>64</v>
      </c>
      <c r="B62" s="230" t="s">
        <v>166</v>
      </c>
      <c r="C62" s="230"/>
      <c r="D62" s="232" t="s">
        <v>116</v>
      </c>
      <c r="E62" s="233" t="s">
        <v>392</v>
      </c>
      <c r="F62" s="231">
        <f>IF(VLOOKUP(A62,Startlist!B:C,2,FALSE)=D62,"","ERINEV")</f>
      </c>
    </row>
    <row r="63" spans="1:6" ht="15">
      <c r="A63" s="232">
        <v>65</v>
      </c>
      <c r="B63" s="230" t="s">
        <v>165</v>
      </c>
      <c r="C63" s="230"/>
      <c r="D63" s="232" t="s">
        <v>114</v>
      </c>
      <c r="E63" s="233" t="s">
        <v>395</v>
      </c>
      <c r="F63" s="231">
        <f>IF(VLOOKUP(A63,Startlist!B:C,2,FALSE)=D63,"","ERINEV")</f>
      </c>
    </row>
    <row r="64" spans="1:6" ht="15">
      <c r="A64" s="232">
        <v>66</v>
      </c>
      <c r="B64" s="230" t="s">
        <v>167</v>
      </c>
      <c r="C64" s="230"/>
      <c r="D64" s="232" t="s">
        <v>117</v>
      </c>
      <c r="E64" s="233" t="s">
        <v>399</v>
      </c>
      <c r="F64" s="231">
        <f>IF(VLOOKUP(A64,Startlist!B:C,2,FALSE)=D64,"","ERINEV")</f>
      </c>
    </row>
    <row r="65" spans="1:6" ht="15">
      <c r="A65" s="232">
        <v>67</v>
      </c>
      <c r="B65" s="230" t="s">
        <v>165</v>
      </c>
      <c r="C65" s="230"/>
      <c r="D65" s="232" t="s">
        <v>114</v>
      </c>
      <c r="E65" s="233" t="s">
        <v>403</v>
      </c>
      <c r="F65" s="231">
        <f>IF(VLOOKUP(A65,Startlist!B:C,2,FALSE)=D65,"","ERINEV")</f>
      </c>
    </row>
    <row r="66" spans="1:6" ht="15">
      <c r="A66" s="232">
        <v>68</v>
      </c>
      <c r="B66" s="230" t="s">
        <v>166</v>
      </c>
      <c r="C66" s="230"/>
      <c r="D66" s="232" t="s">
        <v>116</v>
      </c>
      <c r="E66" s="233" t="s">
        <v>407</v>
      </c>
      <c r="F66" s="231">
        <f>IF(VLOOKUP(A66,Startlist!B:C,2,FALSE)=D66,"","ERINEV")</f>
      </c>
    </row>
    <row r="67" spans="1:6" ht="15">
      <c r="A67" s="232">
        <v>69</v>
      </c>
      <c r="B67" s="230" t="s">
        <v>166</v>
      </c>
      <c r="C67" s="230"/>
      <c r="D67" s="232" t="s">
        <v>116</v>
      </c>
      <c r="E67" s="233" t="s">
        <v>411</v>
      </c>
      <c r="F67" s="231">
        <f>IF(VLOOKUP(A67,Startlist!B:C,2,FALSE)=D67,"","ERINEV")</f>
      </c>
    </row>
    <row r="68" spans="1:6" ht="15">
      <c r="A68" s="232">
        <v>70</v>
      </c>
      <c r="B68" s="230" t="s">
        <v>167</v>
      </c>
      <c r="C68" s="230"/>
      <c r="D68" s="232" t="s">
        <v>117</v>
      </c>
      <c r="E68" s="233" t="s">
        <v>416</v>
      </c>
      <c r="F68" s="231">
        <f>IF(VLOOKUP(A68,Startlist!B:C,2,FALSE)=D68,"","ERINEV")</f>
      </c>
    </row>
    <row r="69" spans="1:6" ht="15">
      <c r="A69" s="232">
        <v>71</v>
      </c>
      <c r="B69" s="230" t="s">
        <v>165</v>
      </c>
      <c r="C69" s="230"/>
      <c r="D69" s="232" t="s">
        <v>114</v>
      </c>
      <c r="E69" s="233" t="s">
        <v>421</v>
      </c>
      <c r="F69" s="231">
        <f>IF(VLOOKUP(A69,Startlist!B:C,2,FALSE)=D69,"","ERINEV")</f>
      </c>
    </row>
    <row r="70" spans="1:6" ht="15">
      <c r="A70" s="232">
        <v>72</v>
      </c>
      <c r="B70" s="230" t="s">
        <v>168</v>
      </c>
      <c r="C70" s="230"/>
      <c r="D70" s="232" t="s">
        <v>120</v>
      </c>
      <c r="E70" s="233" t="s">
        <v>145</v>
      </c>
      <c r="F70" s="231">
        <f>IF(VLOOKUP(A70,Startlist!B:C,2,FALSE)=D70,"","ERINEV")</f>
      </c>
    </row>
    <row r="71" spans="1:6" ht="15">
      <c r="A71" s="232">
        <v>73</v>
      </c>
      <c r="B71" s="230" t="s">
        <v>168</v>
      </c>
      <c r="C71" s="230"/>
      <c r="D71" s="232" t="s">
        <v>120</v>
      </c>
      <c r="E71" s="233" t="s">
        <v>66</v>
      </c>
      <c r="F71" s="231">
        <f>IF(VLOOKUP(A71,Startlist!B:C,2,FALSE)=D71,"","ERINEV")</f>
      </c>
    </row>
    <row r="72" spans="1:6" ht="15">
      <c r="A72" s="232">
        <v>74</v>
      </c>
      <c r="B72" s="230" t="s">
        <v>168</v>
      </c>
      <c r="C72" s="230"/>
      <c r="D72" s="232" t="s">
        <v>120</v>
      </c>
      <c r="E72" s="233" t="s">
        <v>430</v>
      </c>
      <c r="F72" s="231">
        <f>IF(VLOOKUP(A72,Startlist!B:C,2,FALSE)=D72,"","ERINEV")</f>
      </c>
    </row>
    <row r="73" spans="1:6" ht="15">
      <c r="A73" s="232">
        <v>75</v>
      </c>
      <c r="B73" s="230" t="s">
        <v>168</v>
      </c>
      <c r="C73" s="230"/>
      <c r="D73" s="232" t="s">
        <v>120</v>
      </c>
      <c r="E73" s="233" t="s">
        <v>147</v>
      </c>
      <c r="F73" s="231">
        <f>IF(VLOOKUP(A73,Startlist!B:C,2,FALSE)=D73,"","ERINEV")</f>
      </c>
    </row>
    <row r="74" spans="1:6" ht="15">
      <c r="A74" s="232">
        <v>76</v>
      </c>
      <c r="B74" s="230" t="s">
        <v>168</v>
      </c>
      <c r="C74" s="230"/>
      <c r="D74" s="232" t="s">
        <v>120</v>
      </c>
      <c r="E74" s="233" t="s">
        <v>148</v>
      </c>
      <c r="F74" s="231">
        <f>IF(VLOOKUP(A74,Startlist!B:C,2,FALSE)=D74,"","ERINEV")</f>
      </c>
    </row>
    <row r="75" spans="1:6" ht="15">
      <c r="A75" s="232">
        <v>77</v>
      </c>
      <c r="B75" s="230" t="s">
        <v>168</v>
      </c>
      <c r="C75" s="230"/>
      <c r="D75" s="232" t="s">
        <v>120</v>
      </c>
      <c r="E75" s="233" t="s">
        <v>438</v>
      </c>
      <c r="F75" s="231">
        <f>IF(VLOOKUP(A75,Startlist!B:C,2,FALSE)=D75,"","ERINEV")</f>
      </c>
    </row>
    <row r="76" spans="1:6" ht="15">
      <c r="A76" s="232">
        <v>78</v>
      </c>
      <c r="B76" s="230" t="s">
        <v>168</v>
      </c>
      <c r="C76" s="230"/>
      <c r="D76" s="232" t="s">
        <v>120</v>
      </c>
      <c r="E76" s="233" t="s">
        <v>44</v>
      </c>
      <c r="F76" s="231">
        <f>IF(VLOOKUP(A76,Startlist!B:C,2,FALSE)=D76,"","ERINEV")</f>
      </c>
    </row>
    <row r="77" spans="1:6" ht="15">
      <c r="A77" s="232">
        <v>79</v>
      </c>
      <c r="B77" s="230" t="s">
        <v>168</v>
      </c>
      <c r="C77" s="230"/>
      <c r="D77" s="232" t="s">
        <v>120</v>
      </c>
      <c r="E77" s="233" t="s">
        <v>41</v>
      </c>
      <c r="F77" s="231">
        <f>IF(VLOOKUP(A77,Startlist!B:C,2,FALSE)=D77,"","ERINEV")</f>
      </c>
    </row>
    <row r="78" spans="1:6" ht="15">
      <c r="A78" s="232">
        <v>80</v>
      </c>
      <c r="B78" s="230" t="s">
        <v>168</v>
      </c>
      <c r="C78" s="230"/>
      <c r="D78" s="232" t="s">
        <v>120</v>
      </c>
      <c r="E78" s="233" t="s">
        <v>43</v>
      </c>
      <c r="F78" s="231">
        <f>IF(VLOOKUP(A78,Startlist!B:C,2,FALSE)=D78,"","ERINEV")</f>
      </c>
    </row>
    <row r="79" spans="1:6" ht="15">
      <c r="A79" s="232">
        <v>81</v>
      </c>
      <c r="B79" s="230" t="s">
        <v>168</v>
      </c>
      <c r="C79" s="230"/>
      <c r="D79" s="232" t="s">
        <v>120</v>
      </c>
      <c r="E79" s="233" t="s">
        <v>447</v>
      </c>
      <c r="F79" s="231">
        <f>IF(VLOOKUP(A79,Startlist!B:C,2,FALSE)=D79,"","ERINEV")</f>
      </c>
    </row>
    <row r="80" spans="1:6" ht="15">
      <c r="A80" s="232">
        <v>82</v>
      </c>
      <c r="B80" s="230" t="s">
        <v>168</v>
      </c>
      <c r="C80" s="230"/>
      <c r="D80" s="232" t="s">
        <v>120</v>
      </c>
      <c r="E80" s="233" t="s">
        <v>450</v>
      </c>
      <c r="F80" s="231">
        <f>IF(VLOOKUP(A80,Startlist!B:C,2,FALSE)=D80,"","ERINEV")</f>
      </c>
    </row>
    <row r="81" spans="1:6" ht="15">
      <c r="A81" s="232">
        <v>83</v>
      </c>
      <c r="B81" s="230" t="s">
        <v>168</v>
      </c>
      <c r="C81" s="230"/>
      <c r="D81" s="232" t="s">
        <v>120</v>
      </c>
      <c r="E81" s="233" t="s">
        <v>40</v>
      </c>
      <c r="F81" s="231">
        <f>IF(VLOOKUP(A81,Startlist!B:C,2,FALSE)=D81,"","ERINEV")</f>
      </c>
    </row>
    <row r="82" spans="1:6" ht="15">
      <c r="A82" s="232">
        <v>84</v>
      </c>
      <c r="B82" s="230" t="s">
        <v>168</v>
      </c>
      <c r="C82" s="230"/>
      <c r="D82" s="232" t="s">
        <v>120</v>
      </c>
      <c r="E82" s="233" t="s">
        <v>456</v>
      </c>
      <c r="F82" s="231">
        <f>IF(VLOOKUP(A82,Startlist!B:C,2,FALSE)=D82,"","ERINEV")</f>
      </c>
    </row>
    <row r="83" spans="1:6" ht="15">
      <c r="A83" s="232">
        <v>85</v>
      </c>
      <c r="B83" s="230" t="s">
        <v>168</v>
      </c>
      <c r="C83" s="230"/>
      <c r="D83" s="232" t="s">
        <v>120</v>
      </c>
      <c r="E83" s="233" t="s">
        <v>239</v>
      </c>
      <c r="F83" s="231">
        <f>IF(VLOOKUP(A83,Startlist!B:C,2,FALSE)=D83,"","ERINEV")</f>
      </c>
    </row>
    <row r="84" spans="1:6" ht="15">
      <c r="A84" s="232">
        <v>86</v>
      </c>
      <c r="B84" s="230" t="s">
        <v>168</v>
      </c>
      <c r="C84" s="230"/>
      <c r="D84" s="232" t="s">
        <v>120</v>
      </c>
      <c r="E84" s="233" t="s">
        <v>462</v>
      </c>
      <c r="F84" s="231">
        <f>IF(VLOOKUP(A84,Startlist!B:C,2,FALSE)=D84,"","ERINEV")</f>
      </c>
    </row>
    <row r="85" spans="1:6" ht="15">
      <c r="A85" s="232">
        <v>87</v>
      </c>
      <c r="B85" s="230" t="s">
        <v>168</v>
      </c>
      <c r="C85" s="230"/>
      <c r="D85" s="232" t="s">
        <v>120</v>
      </c>
      <c r="E85" s="233" t="s">
        <v>465</v>
      </c>
      <c r="F85" s="231">
        <f>IF(VLOOKUP(A85,Startlist!B:C,2,FALSE)=D85,"","ERINEV")</f>
      </c>
    </row>
  </sheetData>
  <sheetProtection/>
  <autoFilter ref="A1:E85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1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42" customWidth="1"/>
    <col min="2" max="2" width="4.28125" style="227" customWidth="1"/>
    <col min="3" max="3" width="23.421875" style="42" customWidth="1"/>
    <col min="4" max="10" width="6.7109375" style="118" customWidth="1"/>
    <col min="11" max="11" width="6.7109375" style="42" customWidth="1"/>
    <col min="12" max="12" width="14.00390625" style="42" customWidth="1"/>
    <col min="13" max="13" width="3.57421875" style="42" customWidth="1"/>
    <col min="14" max="14" width="10.28125" style="106" customWidth="1"/>
    <col min="15" max="15" width="10.28125" style="0" customWidth="1"/>
    <col min="16" max="16" width="11.00390625" style="0" bestFit="1" customWidth="1"/>
  </cols>
  <sheetData>
    <row r="1" spans="1:15" ht="4.5" customHeight="1">
      <c r="A1" s="50"/>
      <c r="B1" s="107"/>
      <c r="C1" s="49"/>
      <c r="D1" s="107"/>
      <c r="E1" s="107"/>
      <c r="F1" s="107"/>
      <c r="G1" s="107"/>
      <c r="H1" s="107"/>
      <c r="I1" s="107"/>
      <c r="J1" s="107"/>
      <c r="K1" s="49"/>
      <c r="L1" s="49"/>
      <c r="N1" s="153"/>
      <c r="O1" s="149"/>
    </row>
    <row r="2" spans="1:15" ht="15.75">
      <c r="A2" s="272" t="str">
        <f>Startlist!A1</f>
        <v>Grossi Toidukaubad Viru Ralli 2020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N2" s="153"/>
      <c r="O2" s="149"/>
    </row>
    <row r="3" spans="1:15" ht="15">
      <c r="A3" s="274" t="str">
        <f>Startlist!$F2</f>
        <v>04.07.2020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N3" s="153"/>
      <c r="O3" s="149"/>
    </row>
    <row r="4" spans="1:15" ht="15">
      <c r="A4" s="274" t="str">
        <f>Startlist!$F3</f>
        <v>  Rakvere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N4" s="153"/>
      <c r="O4" s="149"/>
    </row>
    <row r="5" spans="1:15" ht="13.5" customHeight="1">
      <c r="A5" s="163" t="s">
        <v>76</v>
      </c>
      <c r="B5" s="224"/>
      <c r="C5" s="41"/>
      <c r="D5" s="108"/>
      <c r="E5" s="108"/>
      <c r="F5" s="108"/>
      <c r="G5" s="108"/>
      <c r="H5" s="108"/>
      <c r="I5" s="108"/>
      <c r="J5" s="108"/>
      <c r="K5" s="41"/>
      <c r="L5" s="162"/>
      <c r="N5" s="153"/>
      <c r="O5" s="149"/>
    </row>
    <row r="6" spans="1:15" ht="12.75">
      <c r="A6" s="30" t="s">
        <v>87</v>
      </c>
      <c r="B6" s="225" t="s">
        <v>88</v>
      </c>
      <c r="C6" s="26" t="s">
        <v>89</v>
      </c>
      <c r="D6" s="269" t="s">
        <v>113</v>
      </c>
      <c r="E6" s="270"/>
      <c r="F6" s="270"/>
      <c r="G6" s="270"/>
      <c r="H6" s="270"/>
      <c r="I6" s="270"/>
      <c r="J6" s="271"/>
      <c r="K6" s="25" t="s">
        <v>97</v>
      </c>
      <c r="L6" s="25" t="s">
        <v>107</v>
      </c>
      <c r="N6" s="178"/>
      <c r="O6" s="178"/>
    </row>
    <row r="7" spans="1:15" ht="12.75">
      <c r="A7" s="29" t="s">
        <v>109</v>
      </c>
      <c r="B7" s="226"/>
      <c r="C7" s="27" t="s">
        <v>85</v>
      </c>
      <c r="D7" s="109" t="s">
        <v>90</v>
      </c>
      <c r="E7" s="110" t="s">
        <v>91</v>
      </c>
      <c r="F7" s="110" t="s">
        <v>92</v>
      </c>
      <c r="G7" s="110" t="s">
        <v>93</v>
      </c>
      <c r="H7" s="110" t="s">
        <v>94</v>
      </c>
      <c r="I7" s="110" t="s">
        <v>95</v>
      </c>
      <c r="J7" s="111">
        <v>7</v>
      </c>
      <c r="K7" s="28"/>
      <c r="L7" s="29" t="s">
        <v>108</v>
      </c>
      <c r="N7" s="153"/>
      <c r="O7" s="149"/>
    </row>
    <row r="8" spans="1:18" ht="12.75">
      <c r="A8" s="57" t="s">
        <v>507</v>
      </c>
      <c r="B8" s="63">
        <v>8</v>
      </c>
      <c r="C8" s="58" t="s">
        <v>508</v>
      </c>
      <c r="D8" s="112" t="s">
        <v>509</v>
      </c>
      <c r="E8" s="113" t="s">
        <v>510</v>
      </c>
      <c r="F8" s="113" t="s">
        <v>864</v>
      </c>
      <c r="G8" s="113" t="s">
        <v>865</v>
      </c>
      <c r="H8" s="113" t="s">
        <v>1142</v>
      </c>
      <c r="I8" s="113" t="s">
        <v>1143</v>
      </c>
      <c r="J8" s="114" t="s">
        <v>1298</v>
      </c>
      <c r="K8" s="52"/>
      <c r="L8" s="53" t="s">
        <v>1299</v>
      </c>
      <c r="M8" s="46"/>
      <c r="N8" s="178"/>
      <c r="O8" s="178"/>
      <c r="R8" s="177"/>
    </row>
    <row r="9" spans="1:15" ht="12.75">
      <c r="A9" s="54" t="s">
        <v>119</v>
      </c>
      <c r="B9" s="59"/>
      <c r="C9" s="60" t="s">
        <v>261</v>
      </c>
      <c r="D9" s="115" t="s">
        <v>511</v>
      </c>
      <c r="E9" s="116" t="s">
        <v>511</v>
      </c>
      <c r="F9" s="116" t="s">
        <v>511</v>
      </c>
      <c r="G9" s="116" t="s">
        <v>511</v>
      </c>
      <c r="H9" s="116" t="s">
        <v>511</v>
      </c>
      <c r="I9" s="116" t="s">
        <v>511</v>
      </c>
      <c r="J9" s="117" t="s">
        <v>517</v>
      </c>
      <c r="K9" s="61"/>
      <c r="L9" s="62" t="s">
        <v>512</v>
      </c>
      <c r="M9" s="46"/>
      <c r="N9"/>
      <c r="O9" s="177"/>
    </row>
    <row r="10" spans="1:15" ht="12.75">
      <c r="A10" s="57" t="s">
        <v>513</v>
      </c>
      <c r="B10" s="63">
        <v>2</v>
      </c>
      <c r="C10" s="58" t="s">
        <v>514</v>
      </c>
      <c r="D10" s="112" t="s">
        <v>515</v>
      </c>
      <c r="E10" s="113" t="s">
        <v>516</v>
      </c>
      <c r="F10" s="113" t="s">
        <v>866</v>
      </c>
      <c r="G10" s="113" t="s">
        <v>867</v>
      </c>
      <c r="H10" s="113" t="s">
        <v>1144</v>
      </c>
      <c r="I10" s="113" t="s">
        <v>1145</v>
      </c>
      <c r="J10" s="114" t="s">
        <v>1300</v>
      </c>
      <c r="K10" s="52"/>
      <c r="L10" s="53" t="s">
        <v>1301</v>
      </c>
      <c r="M10" s="46"/>
      <c r="N10" s="177"/>
      <c r="O10" s="177"/>
    </row>
    <row r="11" spans="1:14" ht="12.75">
      <c r="A11" s="54" t="s">
        <v>119</v>
      </c>
      <c r="B11" s="59"/>
      <c r="C11" s="60" t="s">
        <v>71</v>
      </c>
      <c r="D11" s="115" t="s">
        <v>517</v>
      </c>
      <c r="E11" s="116" t="s">
        <v>517</v>
      </c>
      <c r="F11" s="116" t="s">
        <v>517</v>
      </c>
      <c r="G11" s="116" t="s">
        <v>517</v>
      </c>
      <c r="H11" s="116" t="s">
        <v>517</v>
      </c>
      <c r="I11" s="116" t="s">
        <v>517</v>
      </c>
      <c r="J11" s="117" t="s">
        <v>511</v>
      </c>
      <c r="K11" s="61"/>
      <c r="L11" s="62" t="s">
        <v>1302</v>
      </c>
      <c r="M11" s="46"/>
      <c r="N11"/>
    </row>
    <row r="12" spans="1:14" ht="12.75">
      <c r="A12" s="57" t="s">
        <v>518</v>
      </c>
      <c r="B12" s="63">
        <v>6</v>
      </c>
      <c r="C12" s="58" t="s">
        <v>519</v>
      </c>
      <c r="D12" s="112" t="s">
        <v>520</v>
      </c>
      <c r="E12" s="113" t="s">
        <v>521</v>
      </c>
      <c r="F12" s="113" t="s">
        <v>868</v>
      </c>
      <c r="G12" s="113" t="s">
        <v>869</v>
      </c>
      <c r="H12" s="113" t="s">
        <v>1146</v>
      </c>
      <c r="I12" s="113" t="s">
        <v>1147</v>
      </c>
      <c r="J12" s="114" t="s">
        <v>1303</v>
      </c>
      <c r="K12" s="52"/>
      <c r="L12" s="53" t="s">
        <v>1304</v>
      </c>
      <c r="M12" s="46"/>
      <c r="N12" s="176"/>
    </row>
    <row r="13" spans="1:16" ht="12.75">
      <c r="A13" s="54" t="s">
        <v>119</v>
      </c>
      <c r="B13" s="59"/>
      <c r="C13" s="60" t="s">
        <v>72</v>
      </c>
      <c r="D13" s="115" t="s">
        <v>522</v>
      </c>
      <c r="E13" s="116" t="s">
        <v>522</v>
      </c>
      <c r="F13" s="116" t="s">
        <v>522</v>
      </c>
      <c r="G13" s="116" t="s">
        <v>522</v>
      </c>
      <c r="H13" s="116" t="s">
        <v>522</v>
      </c>
      <c r="I13" s="116" t="s">
        <v>522</v>
      </c>
      <c r="J13" s="117" t="s">
        <v>1305</v>
      </c>
      <c r="K13" s="61"/>
      <c r="L13" s="62" t="s">
        <v>1306</v>
      </c>
      <c r="M13" s="46"/>
      <c r="N13" s="176"/>
      <c r="P13" s="172"/>
    </row>
    <row r="14" spans="1:16" ht="12.75">
      <c r="A14" s="57" t="s">
        <v>870</v>
      </c>
      <c r="B14" s="63">
        <v>3</v>
      </c>
      <c r="C14" s="58" t="s">
        <v>527</v>
      </c>
      <c r="D14" s="112" t="s">
        <v>528</v>
      </c>
      <c r="E14" s="113" t="s">
        <v>529</v>
      </c>
      <c r="F14" s="113" t="s">
        <v>871</v>
      </c>
      <c r="G14" s="113" t="s">
        <v>872</v>
      </c>
      <c r="H14" s="113" t="s">
        <v>1148</v>
      </c>
      <c r="I14" s="113" t="s">
        <v>1149</v>
      </c>
      <c r="J14" s="114" t="s">
        <v>1307</v>
      </c>
      <c r="K14" s="52"/>
      <c r="L14" s="53" t="s">
        <v>1308</v>
      </c>
      <c r="M14" s="46"/>
      <c r="N14"/>
      <c r="P14" s="172"/>
    </row>
    <row r="15" spans="1:14" ht="12.75">
      <c r="A15" s="54" t="s">
        <v>156</v>
      </c>
      <c r="B15" s="59"/>
      <c r="C15" s="60" t="s">
        <v>502</v>
      </c>
      <c r="D15" s="115" t="s">
        <v>530</v>
      </c>
      <c r="E15" s="116" t="s">
        <v>531</v>
      </c>
      <c r="F15" s="116" t="s">
        <v>873</v>
      </c>
      <c r="G15" s="116" t="s">
        <v>530</v>
      </c>
      <c r="H15" s="116" t="s">
        <v>873</v>
      </c>
      <c r="I15" s="116" t="s">
        <v>873</v>
      </c>
      <c r="J15" s="117" t="s">
        <v>1309</v>
      </c>
      <c r="K15" s="61"/>
      <c r="L15" s="62" t="s">
        <v>1310</v>
      </c>
      <c r="M15" s="46"/>
      <c r="N15"/>
    </row>
    <row r="16" spans="1:18" ht="12.75">
      <c r="A16" s="57" t="s">
        <v>874</v>
      </c>
      <c r="B16" s="63">
        <v>5</v>
      </c>
      <c r="C16" s="58" t="s">
        <v>532</v>
      </c>
      <c r="D16" s="112" t="s">
        <v>533</v>
      </c>
      <c r="E16" s="113" t="s">
        <v>534</v>
      </c>
      <c r="F16" s="113" t="s">
        <v>875</v>
      </c>
      <c r="G16" s="113" t="s">
        <v>876</v>
      </c>
      <c r="H16" s="113" t="s">
        <v>1150</v>
      </c>
      <c r="I16" s="113" t="s">
        <v>1151</v>
      </c>
      <c r="J16" s="114" t="s">
        <v>1311</v>
      </c>
      <c r="K16" s="52"/>
      <c r="L16" s="53" t="s">
        <v>1312</v>
      </c>
      <c r="M16" s="46"/>
      <c r="N16"/>
      <c r="P16" s="177"/>
      <c r="R16" s="177"/>
    </row>
    <row r="17" spans="1:18" ht="12.75">
      <c r="A17" s="54" t="s">
        <v>156</v>
      </c>
      <c r="B17" s="59"/>
      <c r="C17" s="60" t="s">
        <v>252</v>
      </c>
      <c r="D17" s="115" t="s">
        <v>535</v>
      </c>
      <c r="E17" s="116" t="s">
        <v>530</v>
      </c>
      <c r="F17" s="116" t="s">
        <v>530</v>
      </c>
      <c r="G17" s="116" t="s">
        <v>873</v>
      </c>
      <c r="H17" s="116" t="s">
        <v>530</v>
      </c>
      <c r="I17" s="116" t="s">
        <v>530</v>
      </c>
      <c r="J17" s="117" t="s">
        <v>640</v>
      </c>
      <c r="K17" s="61"/>
      <c r="L17" s="62" t="s">
        <v>1313</v>
      </c>
      <c r="M17" s="46"/>
      <c r="N17"/>
      <c r="P17" s="177"/>
      <c r="R17" s="177"/>
    </row>
    <row r="18" spans="1:18" ht="12.75">
      <c r="A18" s="57" t="s">
        <v>877</v>
      </c>
      <c r="B18" s="63">
        <v>9</v>
      </c>
      <c r="C18" s="58" t="s">
        <v>523</v>
      </c>
      <c r="D18" s="112" t="s">
        <v>524</v>
      </c>
      <c r="E18" s="113" t="s">
        <v>525</v>
      </c>
      <c r="F18" s="113" t="s">
        <v>878</v>
      </c>
      <c r="G18" s="113" t="s">
        <v>879</v>
      </c>
      <c r="H18" s="113" t="s">
        <v>1152</v>
      </c>
      <c r="I18" s="113" t="s">
        <v>1153</v>
      </c>
      <c r="J18" s="114" t="s">
        <v>1314</v>
      </c>
      <c r="K18" s="52"/>
      <c r="L18" s="53" t="s">
        <v>1315</v>
      </c>
      <c r="M18" s="46"/>
      <c r="N18"/>
      <c r="P18" s="177"/>
      <c r="R18" s="177"/>
    </row>
    <row r="19" spans="1:14" ht="12.75">
      <c r="A19" s="54" t="s">
        <v>119</v>
      </c>
      <c r="B19" s="59"/>
      <c r="C19" s="60" t="s">
        <v>72</v>
      </c>
      <c r="D19" s="115" t="s">
        <v>526</v>
      </c>
      <c r="E19" s="116" t="s">
        <v>526</v>
      </c>
      <c r="F19" s="116" t="s">
        <v>880</v>
      </c>
      <c r="G19" s="116" t="s">
        <v>881</v>
      </c>
      <c r="H19" s="116" t="s">
        <v>880</v>
      </c>
      <c r="I19" s="116" t="s">
        <v>880</v>
      </c>
      <c r="J19" s="117" t="s">
        <v>881</v>
      </c>
      <c r="K19" s="61"/>
      <c r="L19" s="62" t="s">
        <v>1316</v>
      </c>
      <c r="M19" s="46"/>
      <c r="N19"/>
    </row>
    <row r="20" spans="1:14" ht="12.75">
      <c r="A20" s="57" t="s">
        <v>536</v>
      </c>
      <c r="B20" s="63">
        <v>4</v>
      </c>
      <c r="C20" s="58" t="s">
        <v>537</v>
      </c>
      <c r="D20" s="112" t="s">
        <v>538</v>
      </c>
      <c r="E20" s="113" t="s">
        <v>539</v>
      </c>
      <c r="F20" s="113" t="s">
        <v>882</v>
      </c>
      <c r="G20" s="113" t="s">
        <v>883</v>
      </c>
      <c r="H20" s="113" t="s">
        <v>1154</v>
      </c>
      <c r="I20" s="113" t="s">
        <v>1155</v>
      </c>
      <c r="J20" s="114" t="s">
        <v>1317</v>
      </c>
      <c r="K20" s="52"/>
      <c r="L20" s="53" t="s">
        <v>1318</v>
      </c>
      <c r="M20" s="46"/>
      <c r="N20"/>
    </row>
    <row r="21" spans="1:16" ht="12.75">
      <c r="A21" s="54" t="s">
        <v>156</v>
      </c>
      <c r="B21" s="59"/>
      <c r="C21" s="60" t="s">
        <v>160</v>
      </c>
      <c r="D21" s="115" t="s">
        <v>531</v>
      </c>
      <c r="E21" s="116" t="s">
        <v>535</v>
      </c>
      <c r="F21" s="116" t="s">
        <v>535</v>
      </c>
      <c r="G21" s="116" t="s">
        <v>884</v>
      </c>
      <c r="H21" s="116" t="s">
        <v>535</v>
      </c>
      <c r="I21" s="116" t="s">
        <v>1156</v>
      </c>
      <c r="J21" s="117" t="s">
        <v>1319</v>
      </c>
      <c r="K21" s="61"/>
      <c r="L21" s="62" t="s">
        <v>1320</v>
      </c>
      <c r="M21" s="46"/>
      <c r="N21"/>
      <c r="P21" s="177"/>
    </row>
    <row r="22" spans="1:16" ht="12.75">
      <c r="A22" s="57" t="s">
        <v>540</v>
      </c>
      <c r="B22" s="63">
        <v>30</v>
      </c>
      <c r="C22" s="58" t="s">
        <v>541</v>
      </c>
      <c r="D22" s="112" t="s">
        <v>542</v>
      </c>
      <c r="E22" s="113" t="s">
        <v>543</v>
      </c>
      <c r="F22" s="113" t="s">
        <v>885</v>
      </c>
      <c r="G22" s="113" t="s">
        <v>886</v>
      </c>
      <c r="H22" s="113" t="s">
        <v>1157</v>
      </c>
      <c r="I22" s="113" t="s">
        <v>854</v>
      </c>
      <c r="J22" s="114" t="s">
        <v>1321</v>
      </c>
      <c r="K22" s="52"/>
      <c r="L22" s="53" t="s">
        <v>1322</v>
      </c>
      <c r="M22" s="46"/>
      <c r="N22"/>
      <c r="P22" s="177"/>
    </row>
    <row r="23" spans="1:16" ht="12.75">
      <c r="A23" s="54" t="s">
        <v>119</v>
      </c>
      <c r="B23" s="59"/>
      <c r="C23" s="60" t="s">
        <v>298</v>
      </c>
      <c r="D23" s="115" t="s">
        <v>643</v>
      </c>
      <c r="E23" s="116" t="s">
        <v>544</v>
      </c>
      <c r="F23" s="116" t="s">
        <v>544</v>
      </c>
      <c r="G23" s="116" t="s">
        <v>643</v>
      </c>
      <c r="H23" s="116" t="s">
        <v>544</v>
      </c>
      <c r="I23" s="116" t="s">
        <v>1158</v>
      </c>
      <c r="J23" s="117" t="s">
        <v>704</v>
      </c>
      <c r="K23" s="61"/>
      <c r="L23" s="62" t="s">
        <v>1323</v>
      </c>
      <c r="M23" s="46"/>
      <c r="N23"/>
      <c r="P23" s="177"/>
    </row>
    <row r="24" spans="1:14" ht="12.75">
      <c r="A24" s="57" t="s">
        <v>545</v>
      </c>
      <c r="B24" s="63">
        <v>26</v>
      </c>
      <c r="C24" s="58" t="s">
        <v>569</v>
      </c>
      <c r="D24" s="112" t="s">
        <v>644</v>
      </c>
      <c r="E24" s="113" t="s">
        <v>645</v>
      </c>
      <c r="F24" s="113" t="s">
        <v>900</v>
      </c>
      <c r="G24" s="113" t="s">
        <v>901</v>
      </c>
      <c r="H24" s="113" t="s">
        <v>1178</v>
      </c>
      <c r="I24" s="113" t="s">
        <v>1179</v>
      </c>
      <c r="J24" s="114" t="s">
        <v>1324</v>
      </c>
      <c r="K24" s="52"/>
      <c r="L24" s="53" t="s">
        <v>1325</v>
      </c>
      <c r="M24" s="46"/>
      <c r="N24"/>
    </row>
    <row r="25" spans="1:14" ht="12.75">
      <c r="A25" s="54" t="s">
        <v>116</v>
      </c>
      <c r="B25" s="59"/>
      <c r="C25" s="60" t="s">
        <v>129</v>
      </c>
      <c r="D25" s="115" t="s">
        <v>646</v>
      </c>
      <c r="E25" s="116" t="s">
        <v>549</v>
      </c>
      <c r="F25" s="116" t="s">
        <v>549</v>
      </c>
      <c r="G25" s="116" t="s">
        <v>550</v>
      </c>
      <c r="H25" s="116" t="s">
        <v>1180</v>
      </c>
      <c r="I25" s="116" t="s">
        <v>691</v>
      </c>
      <c r="J25" s="117" t="s">
        <v>646</v>
      </c>
      <c r="K25" s="61"/>
      <c r="L25" s="62" t="s">
        <v>1326</v>
      </c>
      <c r="M25" s="46"/>
      <c r="N25"/>
    </row>
    <row r="26" spans="1:14" ht="12.75">
      <c r="A26" s="57" t="s">
        <v>647</v>
      </c>
      <c r="B26" s="63">
        <v>23</v>
      </c>
      <c r="C26" s="58" t="s">
        <v>566</v>
      </c>
      <c r="D26" s="112" t="s">
        <v>651</v>
      </c>
      <c r="E26" s="113" t="s">
        <v>652</v>
      </c>
      <c r="F26" s="113" t="s">
        <v>903</v>
      </c>
      <c r="G26" s="113" t="s">
        <v>904</v>
      </c>
      <c r="H26" s="113" t="s">
        <v>1161</v>
      </c>
      <c r="I26" s="113" t="s">
        <v>1162</v>
      </c>
      <c r="J26" s="114" t="s">
        <v>1327</v>
      </c>
      <c r="K26" s="52"/>
      <c r="L26" s="53" t="s">
        <v>1328</v>
      </c>
      <c r="M26" s="46"/>
      <c r="N26"/>
    </row>
    <row r="27" spans="1:14" ht="12.75">
      <c r="A27" s="54" t="s">
        <v>118</v>
      </c>
      <c r="B27" s="59"/>
      <c r="C27" s="60" t="s">
        <v>152</v>
      </c>
      <c r="D27" s="115" t="s">
        <v>763</v>
      </c>
      <c r="E27" s="116" t="s">
        <v>654</v>
      </c>
      <c r="F27" s="116" t="s">
        <v>550</v>
      </c>
      <c r="G27" s="116" t="s">
        <v>632</v>
      </c>
      <c r="H27" s="116" t="s">
        <v>653</v>
      </c>
      <c r="I27" s="116" t="s">
        <v>898</v>
      </c>
      <c r="J27" s="117" t="s">
        <v>636</v>
      </c>
      <c r="K27" s="61"/>
      <c r="L27" s="62" t="s">
        <v>1329</v>
      </c>
      <c r="M27" s="46"/>
      <c r="N27"/>
    </row>
    <row r="28" spans="1:14" ht="12.75">
      <c r="A28" s="57" t="s">
        <v>891</v>
      </c>
      <c r="B28" s="63">
        <v>12</v>
      </c>
      <c r="C28" s="58" t="s">
        <v>556</v>
      </c>
      <c r="D28" s="112" t="s">
        <v>630</v>
      </c>
      <c r="E28" s="113" t="s">
        <v>631</v>
      </c>
      <c r="F28" s="113" t="s">
        <v>706</v>
      </c>
      <c r="G28" s="113" t="s">
        <v>890</v>
      </c>
      <c r="H28" s="113" t="s">
        <v>1155</v>
      </c>
      <c r="I28" s="113" t="s">
        <v>1163</v>
      </c>
      <c r="J28" s="114" t="s">
        <v>1330</v>
      </c>
      <c r="K28" s="52"/>
      <c r="L28" s="53" t="s">
        <v>1331</v>
      </c>
      <c r="M28" s="46"/>
      <c r="N28"/>
    </row>
    <row r="29" spans="1:14" ht="12.75">
      <c r="A29" s="54" t="s">
        <v>115</v>
      </c>
      <c r="B29" s="59"/>
      <c r="C29" s="60" t="s">
        <v>127</v>
      </c>
      <c r="D29" s="115" t="s">
        <v>640</v>
      </c>
      <c r="E29" s="116" t="s">
        <v>650</v>
      </c>
      <c r="F29" s="116" t="s">
        <v>905</v>
      </c>
      <c r="G29" s="116" t="s">
        <v>906</v>
      </c>
      <c r="H29" s="116" t="s">
        <v>691</v>
      </c>
      <c r="I29" s="116" t="s">
        <v>906</v>
      </c>
      <c r="J29" s="117" t="s">
        <v>633</v>
      </c>
      <c r="K29" s="61"/>
      <c r="L29" s="62" t="s">
        <v>1332</v>
      </c>
      <c r="M29" s="46"/>
      <c r="N29"/>
    </row>
    <row r="30" spans="1:14" ht="12.75">
      <c r="A30" s="57" t="s">
        <v>649</v>
      </c>
      <c r="B30" s="63">
        <v>22</v>
      </c>
      <c r="C30" s="58" t="s">
        <v>565</v>
      </c>
      <c r="D30" s="112" t="s">
        <v>656</v>
      </c>
      <c r="E30" s="113" t="s">
        <v>657</v>
      </c>
      <c r="F30" s="113" t="s">
        <v>907</v>
      </c>
      <c r="G30" s="113" t="s">
        <v>908</v>
      </c>
      <c r="H30" s="113" t="s">
        <v>1164</v>
      </c>
      <c r="I30" s="113" t="s">
        <v>1165</v>
      </c>
      <c r="J30" s="114" t="s">
        <v>1333</v>
      </c>
      <c r="K30" s="52"/>
      <c r="L30" s="53" t="s">
        <v>1334</v>
      </c>
      <c r="M30" s="46"/>
      <c r="N30"/>
    </row>
    <row r="31" spans="1:14" ht="12.75">
      <c r="A31" s="54" t="s">
        <v>118</v>
      </c>
      <c r="B31" s="59"/>
      <c r="C31" s="60" t="s">
        <v>152</v>
      </c>
      <c r="D31" s="115" t="s">
        <v>659</v>
      </c>
      <c r="E31" s="116" t="s">
        <v>659</v>
      </c>
      <c r="F31" s="116" t="s">
        <v>637</v>
      </c>
      <c r="G31" s="116" t="s">
        <v>909</v>
      </c>
      <c r="H31" s="116" t="s">
        <v>549</v>
      </c>
      <c r="I31" s="116" t="s">
        <v>650</v>
      </c>
      <c r="J31" s="117" t="s">
        <v>949</v>
      </c>
      <c r="K31" s="61"/>
      <c r="L31" s="62" t="s">
        <v>1335</v>
      </c>
      <c r="M31" s="46"/>
      <c r="N31"/>
    </row>
    <row r="32" spans="1:14" ht="12.75">
      <c r="A32" s="57" t="s">
        <v>1336</v>
      </c>
      <c r="B32" s="63">
        <v>10</v>
      </c>
      <c r="C32" s="58" t="s">
        <v>551</v>
      </c>
      <c r="D32" s="112" t="s">
        <v>552</v>
      </c>
      <c r="E32" s="113" t="s">
        <v>553</v>
      </c>
      <c r="F32" s="113" t="s">
        <v>887</v>
      </c>
      <c r="G32" s="113" t="s">
        <v>888</v>
      </c>
      <c r="H32" s="113" t="s">
        <v>1159</v>
      </c>
      <c r="I32" s="113" t="s">
        <v>1160</v>
      </c>
      <c r="J32" s="114" t="s">
        <v>1311</v>
      </c>
      <c r="K32" s="52" t="s">
        <v>1337</v>
      </c>
      <c r="L32" s="53" t="s">
        <v>1338</v>
      </c>
      <c r="M32" s="46"/>
      <c r="N32"/>
    </row>
    <row r="33" spans="1:14" ht="12.75">
      <c r="A33" s="54" t="s">
        <v>156</v>
      </c>
      <c r="B33" s="59"/>
      <c r="C33" s="60" t="s">
        <v>160</v>
      </c>
      <c r="D33" s="115" t="s">
        <v>554</v>
      </c>
      <c r="E33" s="116" t="s">
        <v>648</v>
      </c>
      <c r="F33" s="116" t="s">
        <v>629</v>
      </c>
      <c r="G33" s="116" t="s">
        <v>902</v>
      </c>
      <c r="H33" s="116" t="s">
        <v>554</v>
      </c>
      <c r="I33" s="116" t="s">
        <v>889</v>
      </c>
      <c r="J33" s="117" t="s">
        <v>640</v>
      </c>
      <c r="K33" s="61"/>
      <c r="L33" s="62" t="s">
        <v>1339</v>
      </c>
      <c r="M33" s="46"/>
      <c r="N33"/>
    </row>
    <row r="34" spans="1:14" ht="12.75">
      <c r="A34" s="57" t="s">
        <v>655</v>
      </c>
      <c r="B34" s="63">
        <v>25</v>
      </c>
      <c r="C34" s="58" t="s">
        <v>568</v>
      </c>
      <c r="D34" s="112" t="s">
        <v>661</v>
      </c>
      <c r="E34" s="113" t="s">
        <v>662</v>
      </c>
      <c r="F34" s="113" t="s">
        <v>910</v>
      </c>
      <c r="G34" s="113" t="s">
        <v>911</v>
      </c>
      <c r="H34" s="113" t="s">
        <v>1166</v>
      </c>
      <c r="I34" s="113" t="s">
        <v>1167</v>
      </c>
      <c r="J34" s="114" t="s">
        <v>1340</v>
      </c>
      <c r="K34" s="52"/>
      <c r="L34" s="53" t="s">
        <v>1341</v>
      </c>
      <c r="M34" s="46"/>
      <c r="N34"/>
    </row>
    <row r="35" spans="1:14" ht="12.75">
      <c r="A35" s="54" t="s">
        <v>115</v>
      </c>
      <c r="B35" s="59"/>
      <c r="C35" s="60" t="s">
        <v>126</v>
      </c>
      <c r="D35" s="115" t="s">
        <v>666</v>
      </c>
      <c r="E35" s="116" t="s">
        <v>663</v>
      </c>
      <c r="F35" s="116" t="s">
        <v>636</v>
      </c>
      <c r="G35" s="116" t="s">
        <v>912</v>
      </c>
      <c r="H35" s="116" t="s">
        <v>650</v>
      </c>
      <c r="I35" s="116" t="s">
        <v>857</v>
      </c>
      <c r="J35" s="117" t="s">
        <v>1342</v>
      </c>
      <c r="K35" s="61"/>
      <c r="L35" s="62" t="s">
        <v>1343</v>
      </c>
      <c r="M35" s="46"/>
      <c r="N35"/>
    </row>
    <row r="36" spans="1:14" ht="12.75">
      <c r="A36" s="57" t="s">
        <v>660</v>
      </c>
      <c r="B36" s="63">
        <v>20</v>
      </c>
      <c r="C36" s="58" t="s">
        <v>563</v>
      </c>
      <c r="D36" s="112" t="s">
        <v>668</v>
      </c>
      <c r="E36" s="113" t="s">
        <v>669</v>
      </c>
      <c r="F36" s="113" t="s">
        <v>894</v>
      </c>
      <c r="G36" s="113" t="s">
        <v>895</v>
      </c>
      <c r="H36" s="113" t="s">
        <v>1168</v>
      </c>
      <c r="I36" s="113" t="s">
        <v>1169</v>
      </c>
      <c r="J36" s="114" t="s">
        <v>1344</v>
      </c>
      <c r="K36" s="52"/>
      <c r="L36" s="53" t="s">
        <v>1345</v>
      </c>
      <c r="M36" s="46"/>
      <c r="N36"/>
    </row>
    <row r="37" spans="1:14" ht="12.75">
      <c r="A37" s="54" t="s">
        <v>118</v>
      </c>
      <c r="B37" s="59"/>
      <c r="C37" s="60" t="s">
        <v>152</v>
      </c>
      <c r="D37" s="115" t="s">
        <v>765</v>
      </c>
      <c r="E37" s="116" t="s">
        <v>670</v>
      </c>
      <c r="F37" s="116" t="s">
        <v>942</v>
      </c>
      <c r="G37" s="116" t="s">
        <v>648</v>
      </c>
      <c r="H37" s="116" t="s">
        <v>942</v>
      </c>
      <c r="I37" s="116" t="s">
        <v>648</v>
      </c>
      <c r="J37" s="117" t="s">
        <v>941</v>
      </c>
      <c r="K37" s="61"/>
      <c r="L37" s="62" t="s">
        <v>1346</v>
      </c>
      <c r="M37" s="46"/>
      <c r="N37"/>
    </row>
    <row r="38" spans="1:14" ht="12.75">
      <c r="A38" s="57" t="s">
        <v>913</v>
      </c>
      <c r="B38" s="63">
        <v>19</v>
      </c>
      <c r="C38" s="58" t="s">
        <v>562</v>
      </c>
      <c r="D38" s="112" t="s">
        <v>638</v>
      </c>
      <c r="E38" s="113" t="s">
        <v>639</v>
      </c>
      <c r="F38" s="113" t="s">
        <v>892</v>
      </c>
      <c r="G38" s="113" t="s">
        <v>893</v>
      </c>
      <c r="H38" s="113" t="s">
        <v>1170</v>
      </c>
      <c r="I38" s="113" t="s">
        <v>1171</v>
      </c>
      <c r="J38" s="114" t="s">
        <v>1347</v>
      </c>
      <c r="K38" s="52"/>
      <c r="L38" s="53" t="s">
        <v>1348</v>
      </c>
      <c r="M38" s="46"/>
      <c r="N38"/>
    </row>
    <row r="39" spans="1:14" ht="12.75">
      <c r="A39" s="54" t="s">
        <v>118</v>
      </c>
      <c r="B39" s="59"/>
      <c r="C39" s="60" t="s">
        <v>274</v>
      </c>
      <c r="D39" s="115" t="s">
        <v>766</v>
      </c>
      <c r="E39" s="116" t="s">
        <v>666</v>
      </c>
      <c r="F39" s="116" t="s">
        <v>648</v>
      </c>
      <c r="G39" s="116" t="s">
        <v>898</v>
      </c>
      <c r="H39" s="116" t="s">
        <v>1181</v>
      </c>
      <c r="I39" s="116" t="s">
        <v>909</v>
      </c>
      <c r="J39" s="117" t="s">
        <v>1382</v>
      </c>
      <c r="K39" s="61"/>
      <c r="L39" s="62" t="s">
        <v>1349</v>
      </c>
      <c r="M39" s="46"/>
      <c r="N39"/>
    </row>
    <row r="40" spans="1:14" ht="12.75">
      <c r="A40" s="57" t="s">
        <v>1350</v>
      </c>
      <c r="B40" s="63">
        <v>36</v>
      </c>
      <c r="C40" s="58" t="s">
        <v>578</v>
      </c>
      <c r="D40" s="112" t="s">
        <v>709</v>
      </c>
      <c r="E40" s="113" t="s">
        <v>710</v>
      </c>
      <c r="F40" s="113" t="s">
        <v>917</v>
      </c>
      <c r="G40" s="113" t="s">
        <v>918</v>
      </c>
      <c r="H40" s="113" t="s">
        <v>1187</v>
      </c>
      <c r="I40" s="113" t="s">
        <v>1188</v>
      </c>
      <c r="J40" s="114" t="s">
        <v>1351</v>
      </c>
      <c r="K40" s="52"/>
      <c r="L40" s="53" t="s">
        <v>1352</v>
      </c>
      <c r="M40" s="46"/>
      <c r="N40"/>
    </row>
    <row r="41" spans="1:14" ht="12.75">
      <c r="A41" s="54" t="s">
        <v>117</v>
      </c>
      <c r="B41" s="59"/>
      <c r="C41" s="60" t="s">
        <v>313</v>
      </c>
      <c r="D41" s="115" t="s">
        <v>767</v>
      </c>
      <c r="E41" s="116" t="s">
        <v>712</v>
      </c>
      <c r="F41" s="116" t="s">
        <v>919</v>
      </c>
      <c r="G41" s="116" t="s">
        <v>920</v>
      </c>
      <c r="H41" s="116" t="s">
        <v>711</v>
      </c>
      <c r="I41" s="116" t="s">
        <v>767</v>
      </c>
      <c r="J41" s="117" t="s">
        <v>550</v>
      </c>
      <c r="K41" s="61"/>
      <c r="L41" s="62" t="s">
        <v>1353</v>
      </c>
      <c r="M41" s="46"/>
      <c r="N41"/>
    </row>
    <row r="42" spans="1:14" ht="12.75">
      <c r="A42" s="57" t="s">
        <v>1354</v>
      </c>
      <c r="B42" s="63">
        <v>28</v>
      </c>
      <c r="C42" s="58" t="s">
        <v>571</v>
      </c>
      <c r="D42" s="112" t="s">
        <v>664</v>
      </c>
      <c r="E42" s="113" t="s">
        <v>665</v>
      </c>
      <c r="F42" s="113" t="s">
        <v>914</v>
      </c>
      <c r="G42" s="113" t="s">
        <v>915</v>
      </c>
      <c r="H42" s="113" t="s">
        <v>1182</v>
      </c>
      <c r="I42" s="113" t="s">
        <v>1183</v>
      </c>
      <c r="J42" s="114" t="s">
        <v>1355</v>
      </c>
      <c r="K42" s="52"/>
      <c r="L42" s="53" t="s">
        <v>1356</v>
      </c>
      <c r="M42" s="46"/>
      <c r="N42"/>
    </row>
    <row r="43" spans="1:14" ht="12.75">
      <c r="A43" s="54" t="s">
        <v>116</v>
      </c>
      <c r="B43" s="59"/>
      <c r="C43" s="60" t="s">
        <v>129</v>
      </c>
      <c r="D43" s="115" t="s">
        <v>693</v>
      </c>
      <c r="E43" s="116" t="s">
        <v>632</v>
      </c>
      <c r="F43" s="116" t="s">
        <v>943</v>
      </c>
      <c r="G43" s="116" t="s">
        <v>857</v>
      </c>
      <c r="H43" s="116" t="s">
        <v>1199</v>
      </c>
      <c r="I43" s="116" t="s">
        <v>1184</v>
      </c>
      <c r="J43" s="117" t="s">
        <v>916</v>
      </c>
      <c r="K43" s="61"/>
      <c r="L43" s="62" t="s">
        <v>1357</v>
      </c>
      <c r="M43" s="46"/>
      <c r="N43"/>
    </row>
    <row r="44" spans="1:14" ht="12.75">
      <c r="A44" s="57" t="s">
        <v>671</v>
      </c>
      <c r="B44" s="63">
        <v>34</v>
      </c>
      <c r="C44" s="58" t="s">
        <v>576</v>
      </c>
      <c r="D44" s="112" t="s">
        <v>702</v>
      </c>
      <c r="E44" s="113" t="s">
        <v>703</v>
      </c>
      <c r="F44" s="113" t="s">
        <v>921</v>
      </c>
      <c r="G44" s="113" t="s">
        <v>922</v>
      </c>
      <c r="H44" s="113" t="s">
        <v>1189</v>
      </c>
      <c r="I44" s="113" t="s">
        <v>1190</v>
      </c>
      <c r="J44" s="114" t="s">
        <v>1358</v>
      </c>
      <c r="K44" s="52"/>
      <c r="L44" s="53" t="s">
        <v>1359</v>
      </c>
      <c r="M44" s="46"/>
      <c r="N44"/>
    </row>
    <row r="45" spans="1:14" ht="12.75">
      <c r="A45" s="54" t="s">
        <v>115</v>
      </c>
      <c r="B45" s="59"/>
      <c r="C45" s="60" t="s">
        <v>140</v>
      </c>
      <c r="D45" s="115" t="s">
        <v>714</v>
      </c>
      <c r="E45" s="116" t="s">
        <v>682</v>
      </c>
      <c r="F45" s="116" t="s">
        <v>714</v>
      </c>
      <c r="G45" s="116" t="s">
        <v>923</v>
      </c>
      <c r="H45" s="116" t="s">
        <v>1212</v>
      </c>
      <c r="I45" s="116" t="s">
        <v>720</v>
      </c>
      <c r="J45" s="117" t="s">
        <v>687</v>
      </c>
      <c r="K45" s="61"/>
      <c r="L45" s="62" t="s">
        <v>1360</v>
      </c>
      <c r="M45" s="46"/>
      <c r="N45"/>
    </row>
    <row r="46" spans="1:14" ht="12.75">
      <c r="A46" s="57" t="s">
        <v>675</v>
      </c>
      <c r="B46" s="63">
        <v>21</v>
      </c>
      <c r="C46" s="58" t="s">
        <v>564</v>
      </c>
      <c r="D46" s="112" t="s">
        <v>683</v>
      </c>
      <c r="E46" s="113" t="s">
        <v>684</v>
      </c>
      <c r="F46" s="113" t="s">
        <v>926</v>
      </c>
      <c r="G46" s="113" t="s">
        <v>927</v>
      </c>
      <c r="H46" s="113" t="s">
        <v>1172</v>
      </c>
      <c r="I46" s="113" t="s">
        <v>1173</v>
      </c>
      <c r="J46" s="114" t="s">
        <v>1361</v>
      </c>
      <c r="K46" s="52"/>
      <c r="L46" s="53" t="s">
        <v>1362</v>
      </c>
      <c r="M46" s="46"/>
      <c r="N46"/>
    </row>
    <row r="47" spans="1:14" ht="12.75">
      <c r="A47" s="54" t="s">
        <v>118</v>
      </c>
      <c r="B47" s="59"/>
      <c r="C47" s="60" t="s">
        <v>278</v>
      </c>
      <c r="D47" s="115" t="s">
        <v>770</v>
      </c>
      <c r="E47" s="116" t="s">
        <v>723</v>
      </c>
      <c r="F47" s="116" t="s">
        <v>677</v>
      </c>
      <c r="G47" s="116" t="s">
        <v>677</v>
      </c>
      <c r="H47" s="116" t="s">
        <v>1191</v>
      </c>
      <c r="I47" s="116" t="s">
        <v>1176</v>
      </c>
      <c r="J47" s="117" t="s">
        <v>765</v>
      </c>
      <c r="K47" s="61"/>
      <c r="L47" s="62" t="s">
        <v>1363</v>
      </c>
      <c r="M47" s="46"/>
      <c r="N47"/>
    </row>
    <row r="48" spans="1:14" ht="12.75">
      <c r="A48" s="57" t="s">
        <v>1364</v>
      </c>
      <c r="B48" s="63">
        <v>29</v>
      </c>
      <c r="C48" s="58" t="s">
        <v>572</v>
      </c>
      <c r="D48" s="112" t="s">
        <v>679</v>
      </c>
      <c r="E48" s="113" t="s">
        <v>680</v>
      </c>
      <c r="F48" s="113" t="s">
        <v>924</v>
      </c>
      <c r="G48" s="113" t="s">
        <v>925</v>
      </c>
      <c r="H48" s="113" t="s">
        <v>1197</v>
      </c>
      <c r="I48" s="113" t="s">
        <v>1198</v>
      </c>
      <c r="J48" s="114" t="s">
        <v>1365</v>
      </c>
      <c r="K48" s="52"/>
      <c r="L48" s="53" t="s">
        <v>1366</v>
      </c>
      <c r="M48" s="46"/>
      <c r="N48"/>
    </row>
    <row r="49" spans="1:14" ht="12.75">
      <c r="A49" s="54" t="s">
        <v>116</v>
      </c>
      <c r="B49" s="59"/>
      <c r="C49" s="60" t="s">
        <v>129</v>
      </c>
      <c r="D49" s="115" t="s">
        <v>769</v>
      </c>
      <c r="E49" s="116" t="s">
        <v>720</v>
      </c>
      <c r="F49" s="116" t="s">
        <v>944</v>
      </c>
      <c r="G49" s="116" t="s">
        <v>663</v>
      </c>
      <c r="H49" s="116" t="s">
        <v>1213</v>
      </c>
      <c r="I49" s="116" t="s">
        <v>1199</v>
      </c>
      <c r="J49" s="117" t="s">
        <v>632</v>
      </c>
      <c r="K49" s="61"/>
      <c r="L49" s="62" t="s">
        <v>1367</v>
      </c>
      <c r="M49" s="46"/>
      <c r="N49"/>
    </row>
    <row r="50" spans="1:14" ht="12.75">
      <c r="A50" s="57" t="s">
        <v>678</v>
      </c>
      <c r="B50" s="63">
        <v>46</v>
      </c>
      <c r="C50" s="58" t="s">
        <v>588</v>
      </c>
      <c r="D50" s="112" t="s">
        <v>716</v>
      </c>
      <c r="E50" s="113" t="s">
        <v>717</v>
      </c>
      <c r="F50" s="113" t="s">
        <v>945</v>
      </c>
      <c r="G50" s="113" t="s">
        <v>933</v>
      </c>
      <c r="H50" s="113" t="s">
        <v>1192</v>
      </c>
      <c r="I50" s="113" t="s">
        <v>1193</v>
      </c>
      <c r="J50" s="114" t="s">
        <v>1383</v>
      </c>
      <c r="K50" s="52"/>
      <c r="L50" s="53" t="s">
        <v>1384</v>
      </c>
      <c r="M50" s="46"/>
      <c r="N50"/>
    </row>
    <row r="51" spans="1:14" ht="12.75">
      <c r="A51" s="54" t="s">
        <v>115</v>
      </c>
      <c r="B51" s="59"/>
      <c r="C51" s="60" t="s">
        <v>123</v>
      </c>
      <c r="D51" s="115" t="s">
        <v>768</v>
      </c>
      <c r="E51" s="116" t="s">
        <v>719</v>
      </c>
      <c r="F51" s="116" t="s">
        <v>946</v>
      </c>
      <c r="G51" s="116" t="s">
        <v>693</v>
      </c>
      <c r="H51" s="116" t="s">
        <v>734</v>
      </c>
      <c r="I51" s="116" t="s">
        <v>923</v>
      </c>
      <c r="J51" s="117" t="s">
        <v>768</v>
      </c>
      <c r="K51" s="61"/>
      <c r="L51" s="62" t="s">
        <v>1385</v>
      </c>
      <c r="M51" s="46"/>
      <c r="N51"/>
    </row>
    <row r="52" spans="1:14" ht="12.75">
      <c r="A52" s="57" t="s">
        <v>1194</v>
      </c>
      <c r="B52" s="63">
        <v>33</v>
      </c>
      <c r="C52" s="58" t="s">
        <v>575</v>
      </c>
      <c r="D52" s="112" t="s">
        <v>694</v>
      </c>
      <c r="E52" s="113" t="s">
        <v>695</v>
      </c>
      <c r="F52" s="113" t="s">
        <v>894</v>
      </c>
      <c r="G52" s="113" t="s">
        <v>932</v>
      </c>
      <c r="H52" s="113" t="s">
        <v>1195</v>
      </c>
      <c r="I52" s="113" t="s">
        <v>1196</v>
      </c>
      <c r="J52" s="114" t="s">
        <v>1368</v>
      </c>
      <c r="K52" s="52"/>
      <c r="L52" s="53" t="s">
        <v>1369</v>
      </c>
      <c r="M52" s="46"/>
      <c r="N52"/>
    </row>
    <row r="53" spans="1:14" ht="12.75">
      <c r="A53" s="54" t="s">
        <v>115</v>
      </c>
      <c r="B53" s="59"/>
      <c r="C53" s="60" t="s">
        <v>123</v>
      </c>
      <c r="D53" s="115" t="s">
        <v>742</v>
      </c>
      <c r="E53" s="116" t="s">
        <v>735</v>
      </c>
      <c r="F53" s="116" t="s">
        <v>949</v>
      </c>
      <c r="G53" s="116" t="s">
        <v>681</v>
      </c>
      <c r="H53" s="116" t="s">
        <v>898</v>
      </c>
      <c r="I53" s="116" t="s">
        <v>682</v>
      </c>
      <c r="J53" s="117" t="s">
        <v>1386</v>
      </c>
      <c r="K53" s="61"/>
      <c r="L53" s="62" t="s">
        <v>1370</v>
      </c>
      <c r="M53" s="46"/>
      <c r="N53"/>
    </row>
    <row r="54" spans="1:14" ht="12.75">
      <c r="A54" s="57" t="s">
        <v>713</v>
      </c>
      <c r="B54" s="63">
        <v>16</v>
      </c>
      <c r="C54" s="58" t="s">
        <v>559</v>
      </c>
      <c r="D54" s="112" t="s">
        <v>641</v>
      </c>
      <c r="E54" s="113" t="s">
        <v>642</v>
      </c>
      <c r="F54" s="113" t="s">
        <v>896</v>
      </c>
      <c r="G54" s="113" t="s">
        <v>897</v>
      </c>
      <c r="H54" s="113" t="s">
        <v>1174</v>
      </c>
      <c r="I54" s="113" t="s">
        <v>1175</v>
      </c>
      <c r="J54" s="114" t="s">
        <v>1371</v>
      </c>
      <c r="K54" s="52"/>
      <c r="L54" s="53" t="s">
        <v>1372</v>
      </c>
      <c r="M54" s="46"/>
      <c r="N54"/>
    </row>
    <row r="55" spans="1:14" ht="12.75">
      <c r="A55" s="54" t="s">
        <v>118</v>
      </c>
      <c r="B55" s="59"/>
      <c r="C55" s="60" t="s">
        <v>274</v>
      </c>
      <c r="D55" s="115" t="s">
        <v>699</v>
      </c>
      <c r="E55" s="116" t="s">
        <v>715</v>
      </c>
      <c r="F55" s="116" t="s">
        <v>1020</v>
      </c>
      <c r="G55" s="116" t="s">
        <v>667</v>
      </c>
      <c r="H55" s="116" t="s">
        <v>1214</v>
      </c>
      <c r="I55" s="116" t="s">
        <v>1200</v>
      </c>
      <c r="J55" s="117" t="s">
        <v>676</v>
      </c>
      <c r="K55" s="61"/>
      <c r="L55" s="62" t="s">
        <v>1373</v>
      </c>
      <c r="M55" s="46"/>
      <c r="N55"/>
    </row>
    <row r="56" spans="1:14" ht="12.75">
      <c r="A56" s="57" t="s">
        <v>1387</v>
      </c>
      <c r="B56" s="63">
        <v>31</v>
      </c>
      <c r="C56" s="58" t="s">
        <v>573</v>
      </c>
      <c r="D56" s="112" t="s">
        <v>685</v>
      </c>
      <c r="E56" s="113" t="s">
        <v>686</v>
      </c>
      <c r="F56" s="113" t="s">
        <v>938</v>
      </c>
      <c r="G56" s="113" t="s">
        <v>939</v>
      </c>
      <c r="H56" s="113" t="s">
        <v>1201</v>
      </c>
      <c r="I56" s="113" t="s">
        <v>1202</v>
      </c>
      <c r="J56" s="114" t="s">
        <v>1374</v>
      </c>
      <c r="K56" s="52" t="s">
        <v>940</v>
      </c>
      <c r="L56" s="53" t="s">
        <v>1375</v>
      </c>
      <c r="M56" s="46"/>
      <c r="N56"/>
    </row>
    <row r="57" spans="1:14" ht="12.75">
      <c r="A57" s="54" t="s">
        <v>115</v>
      </c>
      <c r="B57" s="59"/>
      <c r="C57" s="60" t="s">
        <v>123</v>
      </c>
      <c r="D57" s="115" t="s">
        <v>773</v>
      </c>
      <c r="E57" s="116" t="s">
        <v>774</v>
      </c>
      <c r="F57" s="116" t="s">
        <v>941</v>
      </c>
      <c r="G57" s="116" t="s">
        <v>699</v>
      </c>
      <c r="H57" s="116" t="s">
        <v>764</v>
      </c>
      <c r="I57" s="116" t="s">
        <v>718</v>
      </c>
      <c r="J57" s="117" t="s">
        <v>898</v>
      </c>
      <c r="K57" s="61"/>
      <c r="L57" s="62" t="s">
        <v>1376</v>
      </c>
      <c r="M57" s="46"/>
      <c r="N57"/>
    </row>
    <row r="58" spans="1:14" ht="12.75">
      <c r="A58" s="57" t="s">
        <v>1388</v>
      </c>
      <c r="B58" s="63">
        <v>35</v>
      </c>
      <c r="C58" s="58" t="s">
        <v>577</v>
      </c>
      <c r="D58" s="112" t="s">
        <v>753</v>
      </c>
      <c r="E58" s="113" t="s">
        <v>754</v>
      </c>
      <c r="F58" s="113" t="s">
        <v>935</v>
      </c>
      <c r="G58" s="113" t="s">
        <v>936</v>
      </c>
      <c r="H58" s="113" t="s">
        <v>1203</v>
      </c>
      <c r="I58" s="113" t="s">
        <v>1204</v>
      </c>
      <c r="J58" s="114" t="s">
        <v>1358</v>
      </c>
      <c r="K58" s="52"/>
      <c r="L58" s="53" t="s">
        <v>1377</v>
      </c>
      <c r="M58" s="46"/>
      <c r="N58"/>
    </row>
    <row r="59" spans="1:14" ht="12.75">
      <c r="A59" s="54" t="s">
        <v>114</v>
      </c>
      <c r="B59" s="59"/>
      <c r="C59" s="60" t="s">
        <v>308</v>
      </c>
      <c r="D59" s="115" t="s">
        <v>786</v>
      </c>
      <c r="E59" s="116" t="s">
        <v>756</v>
      </c>
      <c r="F59" s="116" t="s">
        <v>954</v>
      </c>
      <c r="G59" s="116" t="s">
        <v>937</v>
      </c>
      <c r="H59" s="116" t="s">
        <v>712</v>
      </c>
      <c r="I59" s="116" t="s">
        <v>1205</v>
      </c>
      <c r="J59" s="117" t="s">
        <v>919</v>
      </c>
      <c r="K59" s="61"/>
      <c r="L59" s="62" t="s">
        <v>1378</v>
      </c>
      <c r="M59" s="46"/>
      <c r="N59"/>
    </row>
    <row r="60" spans="1:14" ht="12.75">
      <c r="A60" s="57" t="s">
        <v>721</v>
      </c>
      <c r="B60" s="63">
        <v>43</v>
      </c>
      <c r="C60" s="58" t="s">
        <v>585</v>
      </c>
      <c r="D60" s="112" t="s">
        <v>740</v>
      </c>
      <c r="E60" s="113" t="s">
        <v>741</v>
      </c>
      <c r="F60" s="113" t="s">
        <v>952</v>
      </c>
      <c r="G60" s="113" t="s">
        <v>953</v>
      </c>
      <c r="H60" s="113" t="s">
        <v>1206</v>
      </c>
      <c r="I60" s="113" t="s">
        <v>1207</v>
      </c>
      <c r="J60" s="114" t="s">
        <v>1379</v>
      </c>
      <c r="K60" s="52"/>
      <c r="L60" s="53" t="s">
        <v>1380</v>
      </c>
      <c r="M60" s="46"/>
      <c r="N60"/>
    </row>
    <row r="61" spans="1:14" ht="12.75">
      <c r="A61" s="54" t="s">
        <v>115</v>
      </c>
      <c r="B61" s="59"/>
      <c r="C61" s="60" t="s">
        <v>140</v>
      </c>
      <c r="D61" s="115" t="s">
        <v>776</v>
      </c>
      <c r="E61" s="116" t="s">
        <v>743</v>
      </c>
      <c r="F61" s="116" t="s">
        <v>701</v>
      </c>
      <c r="G61" s="116" t="s">
        <v>775</v>
      </c>
      <c r="H61" s="116" t="s">
        <v>738</v>
      </c>
      <c r="I61" s="116" t="s">
        <v>766</v>
      </c>
      <c r="J61" s="117" t="s">
        <v>699</v>
      </c>
      <c r="K61" s="61" t="s">
        <v>744</v>
      </c>
      <c r="L61" s="62" t="s">
        <v>1381</v>
      </c>
      <c r="M61" s="46"/>
      <c r="N61"/>
    </row>
    <row r="62" spans="1:14" ht="12.75">
      <c r="A62" s="57" t="s">
        <v>729</v>
      </c>
      <c r="B62" s="63">
        <v>60</v>
      </c>
      <c r="C62" s="58" t="s">
        <v>602</v>
      </c>
      <c r="D62" s="112" t="s">
        <v>748</v>
      </c>
      <c r="E62" s="113" t="s">
        <v>778</v>
      </c>
      <c r="F62" s="113" t="s">
        <v>725</v>
      </c>
      <c r="G62" s="113" t="s">
        <v>958</v>
      </c>
      <c r="H62" s="113" t="s">
        <v>1215</v>
      </c>
      <c r="I62" s="113" t="s">
        <v>1216</v>
      </c>
      <c r="J62" s="114" t="s">
        <v>1389</v>
      </c>
      <c r="K62" s="52"/>
      <c r="L62" s="53" t="s">
        <v>1390</v>
      </c>
      <c r="M62" s="46"/>
      <c r="N62"/>
    </row>
    <row r="63" spans="1:14" ht="12.75">
      <c r="A63" s="54" t="s">
        <v>114</v>
      </c>
      <c r="B63" s="59"/>
      <c r="C63" s="60" t="s">
        <v>133</v>
      </c>
      <c r="D63" s="115" t="s">
        <v>779</v>
      </c>
      <c r="E63" s="116" t="s">
        <v>751</v>
      </c>
      <c r="F63" s="116" t="s">
        <v>959</v>
      </c>
      <c r="G63" s="116" t="s">
        <v>727</v>
      </c>
      <c r="H63" s="116" t="s">
        <v>950</v>
      </c>
      <c r="I63" s="116" t="s">
        <v>771</v>
      </c>
      <c r="J63" s="117" t="s">
        <v>727</v>
      </c>
      <c r="K63" s="61"/>
      <c r="L63" s="62" t="s">
        <v>1391</v>
      </c>
      <c r="M63" s="46"/>
      <c r="N63"/>
    </row>
    <row r="64" spans="1:14" ht="12.75">
      <c r="A64" s="57" t="s">
        <v>1392</v>
      </c>
      <c r="B64" s="63">
        <v>45</v>
      </c>
      <c r="C64" s="58" t="s">
        <v>587</v>
      </c>
      <c r="D64" s="112" t="s">
        <v>736</v>
      </c>
      <c r="E64" s="113" t="s">
        <v>737</v>
      </c>
      <c r="F64" s="113" t="s">
        <v>963</v>
      </c>
      <c r="G64" s="113" t="s">
        <v>964</v>
      </c>
      <c r="H64" s="113" t="s">
        <v>1217</v>
      </c>
      <c r="I64" s="113" t="s">
        <v>1218</v>
      </c>
      <c r="J64" s="114" t="s">
        <v>1347</v>
      </c>
      <c r="K64" s="52" t="s">
        <v>965</v>
      </c>
      <c r="L64" s="53" t="s">
        <v>1393</v>
      </c>
      <c r="M64" s="46"/>
      <c r="N64"/>
    </row>
    <row r="65" spans="1:14" ht="12.75">
      <c r="A65" s="54" t="s">
        <v>115</v>
      </c>
      <c r="B65" s="59"/>
      <c r="C65" s="60" t="s">
        <v>24</v>
      </c>
      <c r="D65" s="115" t="s">
        <v>775</v>
      </c>
      <c r="E65" s="116" t="s">
        <v>739</v>
      </c>
      <c r="F65" s="116" t="s">
        <v>722</v>
      </c>
      <c r="G65" s="116" t="s">
        <v>966</v>
      </c>
      <c r="H65" s="116" t="s">
        <v>946</v>
      </c>
      <c r="I65" s="116" t="s">
        <v>770</v>
      </c>
      <c r="J65" s="117" t="s">
        <v>696</v>
      </c>
      <c r="K65" s="61"/>
      <c r="L65" s="62" t="s">
        <v>1394</v>
      </c>
      <c r="M65" s="46"/>
      <c r="N65"/>
    </row>
    <row r="66" spans="1:14" ht="12.75">
      <c r="A66" s="57" t="s">
        <v>955</v>
      </c>
      <c r="B66" s="63">
        <v>71</v>
      </c>
      <c r="C66" s="58" t="s">
        <v>613</v>
      </c>
      <c r="D66" s="112" t="s">
        <v>748</v>
      </c>
      <c r="E66" s="113" t="s">
        <v>791</v>
      </c>
      <c r="F66" s="113" t="s">
        <v>971</v>
      </c>
      <c r="G66" s="113" t="s">
        <v>972</v>
      </c>
      <c r="H66" s="113" t="s">
        <v>1219</v>
      </c>
      <c r="I66" s="113" t="s">
        <v>1220</v>
      </c>
      <c r="J66" s="114" t="s">
        <v>1425</v>
      </c>
      <c r="K66" s="52"/>
      <c r="L66" s="53" t="s">
        <v>1426</v>
      </c>
      <c r="M66" s="46"/>
      <c r="N66"/>
    </row>
    <row r="67" spans="1:14" ht="12.75">
      <c r="A67" s="54" t="s">
        <v>114</v>
      </c>
      <c r="B67" s="59"/>
      <c r="C67" s="60" t="s">
        <v>386</v>
      </c>
      <c r="D67" s="115" t="s">
        <v>779</v>
      </c>
      <c r="E67" s="116" t="s">
        <v>792</v>
      </c>
      <c r="F67" s="116" t="s">
        <v>777</v>
      </c>
      <c r="G67" s="116" t="s">
        <v>976</v>
      </c>
      <c r="H67" s="116" t="s">
        <v>747</v>
      </c>
      <c r="I67" s="116" t="s">
        <v>1221</v>
      </c>
      <c r="J67" s="117" t="s">
        <v>1259</v>
      </c>
      <c r="K67" s="61"/>
      <c r="L67" s="62" t="s">
        <v>1427</v>
      </c>
      <c r="M67" s="46"/>
      <c r="N67"/>
    </row>
    <row r="68" spans="1:14" ht="12.75">
      <c r="A68" s="57" t="s">
        <v>1398</v>
      </c>
      <c r="B68" s="63">
        <v>52</v>
      </c>
      <c r="C68" s="58" t="s">
        <v>594</v>
      </c>
      <c r="D68" s="112" t="s">
        <v>748</v>
      </c>
      <c r="E68" s="113" t="s">
        <v>784</v>
      </c>
      <c r="F68" s="113" t="s">
        <v>967</v>
      </c>
      <c r="G68" s="113" t="s">
        <v>968</v>
      </c>
      <c r="H68" s="113" t="s">
        <v>1208</v>
      </c>
      <c r="I68" s="113" t="s">
        <v>1209</v>
      </c>
      <c r="J68" s="114" t="s">
        <v>1395</v>
      </c>
      <c r="K68" s="52"/>
      <c r="L68" s="53" t="s">
        <v>1396</v>
      </c>
      <c r="M68" s="46"/>
      <c r="N68"/>
    </row>
    <row r="69" spans="1:14" ht="12.75">
      <c r="A69" s="54" t="s">
        <v>114</v>
      </c>
      <c r="B69" s="59"/>
      <c r="C69" s="60" t="s">
        <v>354</v>
      </c>
      <c r="D69" s="115" t="s">
        <v>779</v>
      </c>
      <c r="E69" s="116" t="s">
        <v>785</v>
      </c>
      <c r="F69" s="116" t="s">
        <v>759</v>
      </c>
      <c r="G69" s="116" t="s">
        <v>988</v>
      </c>
      <c r="H69" s="116" t="s">
        <v>1259</v>
      </c>
      <c r="I69" s="116" t="s">
        <v>1222</v>
      </c>
      <c r="J69" s="117" t="s">
        <v>1000</v>
      </c>
      <c r="K69" s="61"/>
      <c r="L69" s="62" t="s">
        <v>1397</v>
      </c>
      <c r="M69" s="46"/>
      <c r="N69"/>
    </row>
    <row r="70" spans="1:14" ht="12.75">
      <c r="A70" s="57" t="s">
        <v>1253</v>
      </c>
      <c r="B70" s="63">
        <v>72</v>
      </c>
      <c r="C70" s="58" t="s">
        <v>614</v>
      </c>
      <c r="D70" s="112" t="s">
        <v>748</v>
      </c>
      <c r="E70" s="113" t="s">
        <v>781</v>
      </c>
      <c r="F70" s="113" t="s">
        <v>1021</v>
      </c>
      <c r="G70" s="113" t="s">
        <v>1022</v>
      </c>
      <c r="H70" s="113" t="s">
        <v>1254</v>
      </c>
      <c r="I70" s="113" t="s">
        <v>1255</v>
      </c>
      <c r="J70" s="114" t="s">
        <v>1428</v>
      </c>
      <c r="K70" s="52"/>
      <c r="L70" s="53" t="s">
        <v>1429</v>
      </c>
      <c r="M70" s="46"/>
      <c r="N70"/>
    </row>
    <row r="71" spans="1:14" ht="12.75">
      <c r="A71" s="54" t="s">
        <v>120</v>
      </c>
      <c r="B71" s="59"/>
      <c r="C71" s="60" t="s">
        <v>484</v>
      </c>
      <c r="D71" s="115" t="s">
        <v>779</v>
      </c>
      <c r="E71" s="116" t="s">
        <v>782</v>
      </c>
      <c r="F71" s="116" t="s">
        <v>1023</v>
      </c>
      <c r="G71" s="116" t="s">
        <v>1024</v>
      </c>
      <c r="H71" s="116" t="s">
        <v>1256</v>
      </c>
      <c r="I71" s="116" t="s">
        <v>1257</v>
      </c>
      <c r="J71" s="117" t="s">
        <v>1019</v>
      </c>
      <c r="K71" s="61"/>
      <c r="L71" s="62" t="s">
        <v>1430</v>
      </c>
      <c r="M71" s="46"/>
      <c r="N71"/>
    </row>
    <row r="72" spans="1:14" ht="12.75">
      <c r="A72" s="57" t="s">
        <v>1258</v>
      </c>
      <c r="B72" s="63">
        <v>63</v>
      </c>
      <c r="C72" s="58" t="s">
        <v>605</v>
      </c>
      <c r="D72" s="112" t="s">
        <v>748</v>
      </c>
      <c r="E72" s="113" t="s">
        <v>788</v>
      </c>
      <c r="F72" s="113" t="s">
        <v>978</v>
      </c>
      <c r="G72" s="113" t="s">
        <v>979</v>
      </c>
      <c r="H72" s="113" t="s">
        <v>1225</v>
      </c>
      <c r="I72" s="113" t="s">
        <v>1226</v>
      </c>
      <c r="J72" s="114" t="s">
        <v>1399</v>
      </c>
      <c r="K72" s="52"/>
      <c r="L72" s="53" t="s">
        <v>1400</v>
      </c>
      <c r="M72" s="46"/>
      <c r="N72"/>
    </row>
    <row r="73" spans="1:14" ht="12.75">
      <c r="A73" s="54" t="s">
        <v>116</v>
      </c>
      <c r="B73" s="59"/>
      <c r="C73" s="60" t="s">
        <v>390</v>
      </c>
      <c r="D73" s="115" t="s">
        <v>789</v>
      </c>
      <c r="E73" s="116" t="s">
        <v>790</v>
      </c>
      <c r="F73" s="116" t="s">
        <v>1028</v>
      </c>
      <c r="G73" s="116" t="s">
        <v>1029</v>
      </c>
      <c r="H73" s="116" t="s">
        <v>1261</v>
      </c>
      <c r="I73" s="116" t="s">
        <v>973</v>
      </c>
      <c r="J73" s="117" t="s">
        <v>1401</v>
      </c>
      <c r="K73" s="61"/>
      <c r="L73" s="62" t="s">
        <v>1402</v>
      </c>
      <c r="M73" s="46"/>
      <c r="N73"/>
    </row>
    <row r="74" spans="1:14" ht="12.75">
      <c r="A74" s="57" t="s">
        <v>1260</v>
      </c>
      <c r="B74" s="63">
        <v>55</v>
      </c>
      <c r="C74" s="58" t="s">
        <v>597</v>
      </c>
      <c r="D74" s="112" t="s">
        <v>748</v>
      </c>
      <c r="E74" s="113" t="s">
        <v>815</v>
      </c>
      <c r="F74" s="113" t="s">
        <v>989</v>
      </c>
      <c r="G74" s="113" t="s">
        <v>990</v>
      </c>
      <c r="H74" s="113" t="s">
        <v>1228</v>
      </c>
      <c r="I74" s="113" t="s">
        <v>1229</v>
      </c>
      <c r="J74" s="114" t="s">
        <v>1403</v>
      </c>
      <c r="K74" s="52"/>
      <c r="L74" s="53" t="s">
        <v>1404</v>
      </c>
      <c r="M74" s="46"/>
      <c r="N74"/>
    </row>
    <row r="75" spans="1:14" ht="12.75">
      <c r="A75" s="54" t="s">
        <v>116</v>
      </c>
      <c r="B75" s="59"/>
      <c r="C75" s="60" t="s">
        <v>364</v>
      </c>
      <c r="D75" s="115" t="s">
        <v>789</v>
      </c>
      <c r="E75" s="116" t="s">
        <v>816</v>
      </c>
      <c r="F75" s="116" t="s">
        <v>1040</v>
      </c>
      <c r="G75" s="116" t="s">
        <v>1041</v>
      </c>
      <c r="H75" s="116" t="s">
        <v>976</v>
      </c>
      <c r="I75" s="116" t="s">
        <v>969</v>
      </c>
      <c r="J75" s="117" t="s">
        <v>1405</v>
      </c>
      <c r="K75" s="61"/>
      <c r="L75" s="62" t="s">
        <v>1406</v>
      </c>
      <c r="M75" s="46"/>
      <c r="N75"/>
    </row>
    <row r="76" spans="1:14" ht="12.75">
      <c r="A76" s="57" t="s">
        <v>1227</v>
      </c>
      <c r="B76" s="63">
        <v>58</v>
      </c>
      <c r="C76" s="58" t="s">
        <v>600</v>
      </c>
      <c r="D76" s="112" t="s">
        <v>748</v>
      </c>
      <c r="E76" s="113" t="s">
        <v>805</v>
      </c>
      <c r="F76" s="113" t="s">
        <v>986</v>
      </c>
      <c r="G76" s="113" t="s">
        <v>987</v>
      </c>
      <c r="H76" s="113" t="s">
        <v>1230</v>
      </c>
      <c r="I76" s="113" t="s">
        <v>1231</v>
      </c>
      <c r="J76" s="114" t="s">
        <v>1407</v>
      </c>
      <c r="K76" s="52"/>
      <c r="L76" s="53" t="s">
        <v>1408</v>
      </c>
      <c r="M76" s="46"/>
      <c r="N76"/>
    </row>
    <row r="77" spans="1:14" ht="12.75">
      <c r="A77" s="54" t="s">
        <v>114</v>
      </c>
      <c r="B77" s="59"/>
      <c r="C77" s="60" t="s">
        <v>133</v>
      </c>
      <c r="D77" s="115" t="s">
        <v>779</v>
      </c>
      <c r="E77" s="116" t="s">
        <v>806</v>
      </c>
      <c r="F77" s="116" t="s">
        <v>1038</v>
      </c>
      <c r="G77" s="116" t="s">
        <v>1039</v>
      </c>
      <c r="H77" s="116" t="s">
        <v>984</v>
      </c>
      <c r="I77" s="116" t="s">
        <v>977</v>
      </c>
      <c r="J77" s="117" t="s">
        <v>1020</v>
      </c>
      <c r="K77" s="61"/>
      <c r="L77" s="62" t="s">
        <v>1409</v>
      </c>
      <c r="M77" s="46"/>
      <c r="N77"/>
    </row>
    <row r="78" spans="1:14" ht="12.75">
      <c r="A78" s="57" t="s">
        <v>752</v>
      </c>
      <c r="B78" s="63">
        <v>51</v>
      </c>
      <c r="C78" s="58" t="s">
        <v>593</v>
      </c>
      <c r="D78" s="112" t="s">
        <v>748</v>
      </c>
      <c r="E78" s="113" t="s">
        <v>799</v>
      </c>
      <c r="F78" s="113" t="s">
        <v>993</v>
      </c>
      <c r="G78" s="113" t="s">
        <v>994</v>
      </c>
      <c r="H78" s="113" t="s">
        <v>1233</v>
      </c>
      <c r="I78" s="113" t="s">
        <v>1234</v>
      </c>
      <c r="J78" s="114" t="s">
        <v>1410</v>
      </c>
      <c r="K78" s="52" t="s">
        <v>744</v>
      </c>
      <c r="L78" s="53" t="s">
        <v>1411</v>
      </c>
      <c r="M78" s="46"/>
      <c r="N78"/>
    </row>
    <row r="79" spans="1:14" ht="12.75">
      <c r="A79" s="54" t="s">
        <v>117</v>
      </c>
      <c r="B79" s="59"/>
      <c r="C79" s="60" t="s">
        <v>350</v>
      </c>
      <c r="D79" s="115" t="s">
        <v>759</v>
      </c>
      <c r="E79" s="116" t="s">
        <v>800</v>
      </c>
      <c r="F79" s="116" t="s">
        <v>991</v>
      </c>
      <c r="G79" s="116" t="s">
        <v>1042</v>
      </c>
      <c r="H79" s="116" t="s">
        <v>755</v>
      </c>
      <c r="I79" s="116" t="s">
        <v>1265</v>
      </c>
      <c r="J79" s="117" t="s">
        <v>1453</v>
      </c>
      <c r="K79" s="61"/>
      <c r="L79" s="62" t="s">
        <v>1412</v>
      </c>
      <c r="M79" s="46"/>
      <c r="N79"/>
    </row>
    <row r="80" spans="1:14" ht="12.75">
      <c r="A80" s="57" t="s">
        <v>1232</v>
      </c>
      <c r="B80" s="63">
        <v>76</v>
      </c>
      <c r="C80" s="58" t="s">
        <v>618</v>
      </c>
      <c r="D80" s="112" t="s">
        <v>748</v>
      </c>
      <c r="E80" s="113" t="s">
        <v>801</v>
      </c>
      <c r="F80" s="113" t="s">
        <v>989</v>
      </c>
      <c r="G80" s="113" t="s">
        <v>1034</v>
      </c>
      <c r="H80" s="113" t="s">
        <v>903</v>
      </c>
      <c r="I80" s="113" t="s">
        <v>1266</v>
      </c>
      <c r="J80" s="114" t="s">
        <v>1431</v>
      </c>
      <c r="K80" s="52"/>
      <c r="L80" s="53" t="s">
        <v>1432</v>
      </c>
      <c r="M80" s="46"/>
      <c r="N80"/>
    </row>
    <row r="81" spans="1:14" ht="12.75">
      <c r="A81" s="54" t="s">
        <v>120</v>
      </c>
      <c r="B81" s="59"/>
      <c r="C81" s="60" t="s">
        <v>74</v>
      </c>
      <c r="D81" s="115" t="s">
        <v>779</v>
      </c>
      <c r="E81" s="116" t="s">
        <v>802</v>
      </c>
      <c r="F81" s="116" t="s">
        <v>1035</v>
      </c>
      <c r="G81" s="116" t="s">
        <v>1036</v>
      </c>
      <c r="H81" s="116" t="s">
        <v>1267</v>
      </c>
      <c r="I81" s="116" t="s">
        <v>1268</v>
      </c>
      <c r="J81" s="117" t="s">
        <v>1454</v>
      </c>
      <c r="K81" s="61"/>
      <c r="L81" s="62" t="s">
        <v>1433</v>
      </c>
      <c r="M81" s="46"/>
      <c r="N81"/>
    </row>
    <row r="82" spans="1:14" ht="12.75">
      <c r="A82" s="57" t="s">
        <v>783</v>
      </c>
      <c r="B82" s="63">
        <v>75</v>
      </c>
      <c r="C82" s="58" t="s">
        <v>617</v>
      </c>
      <c r="D82" s="112" t="s">
        <v>748</v>
      </c>
      <c r="E82" s="113" t="s">
        <v>797</v>
      </c>
      <c r="F82" s="113" t="s">
        <v>1030</v>
      </c>
      <c r="G82" s="113" t="s">
        <v>1031</v>
      </c>
      <c r="H82" s="113" t="s">
        <v>901</v>
      </c>
      <c r="I82" s="113" t="s">
        <v>1269</v>
      </c>
      <c r="J82" s="114" t="s">
        <v>1455</v>
      </c>
      <c r="K82" s="52"/>
      <c r="L82" s="53" t="s">
        <v>1456</v>
      </c>
      <c r="M82" s="46"/>
      <c r="N82"/>
    </row>
    <row r="83" spans="1:14" ht="12.75">
      <c r="A83" s="54" t="s">
        <v>120</v>
      </c>
      <c r="B83" s="59"/>
      <c r="C83" s="60" t="s">
        <v>74</v>
      </c>
      <c r="D83" s="115" t="s">
        <v>779</v>
      </c>
      <c r="E83" s="116" t="s">
        <v>798</v>
      </c>
      <c r="F83" s="116" t="s">
        <v>1032</v>
      </c>
      <c r="G83" s="116" t="s">
        <v>1033</v>
      </c>
      <c r="H83" s="116" t="s">
        <v>1270</v>
      </c>
      <c r="I83" s="116" t="s">
        <v>814</v>
      </c>
      <c r="J83" s="117" t="s">
        <v>1457</v>
      </c>
      <c r="K83" s="61"/>
      <c r="L83" s="62" t="s">
        <v>1458</v>
      </c>
      <c r="M83" s="46"/>
      <c r="N83"/>
    </row>
    <row r="84" spans="1:14" ht="12.75">
      <c r="A84" s="57" t="s">
        <v>1459</v>
      </c>
      <c r="B84" s="63">
        <v>66</v>
      </c>
      <c r="C84" s="58" t="s">
        <v>608</v>
      </c>
      <c r="D84" s="112" t="s">
        <v>748</v>
      </c>
      <c r="E84" s="113" t="s">
        <v>825</v>
      </c>
      <c r="F84" s="113" t="s">
        <v>784</v>
      </c>
      <c r="G84" s="113" t="s">
        <v>996</v>
      </c>
      <c r="H84" s="113" t="s">
        <v>1236</v>
      </c>
      <c r="I84" s="113" t="s">
        <v>1237</v>
      </c>
      <c r="J84" s="114" t="s">
        <v>1434</v>
      </c>
      <c r="K84" s="52" t="s">
        <v>744</v>
      </c>
      <c r="L84" s="53" t="s">
        <v>1435</v>
      </c>
      <c r="M84" s="46"/>
      <c r="N84"/>
    </row>
    <row r="85" spans="1:14" ht="12.75">
      <c r="A85" s="54" t="s">
        <v>117</v>
      </c>
      <c r="B85" s="59"/>
      <c r="C85" s="60" t="s">
        <v>136</v>
      </c>
      <c r="D85" s="115" t="s">
        <v>759</v>
      </c>
      <c r="E85" s="116" t="s">
        <v>826</v>
      </c>
      <c r="F85" s="116" t="s">
        <v>785</v>
      </c>
      <c r="G85" s="116" t="s">
        <v>804</v>
      </c>
      <c r="H85" s="116" t="s">
        <v>1036</v>
      </c>
      <c r="I85" s="116" t="s">
        <v>1271</v>
      </c>
      <c r="J85" s="117" t="s">
        <v>1235</v>
      </c>
      <c r="K85" s="61"/>
      <c r="L85" s="62" t="s">
        <v>1436</v>
      </c>
      <c r="M85" s="46"/>
      <c r="N85"/>
    </row>
    <row r="86" spans="1:14" ht="12.75">
      <c r="A86" s="57" t="s">
        <v>787</v>
      </c>
      <c r="B86" s="63">
        <v>62</v>
      </c>
      <c r="C86" s="58" t="s">
        <v>604</v>
      </c>
      <c r="D86" s="112" t="s">
        <v>748</v>
      </c>
      <c r="E86" s="113" t="s">
        <v>813</v>
      </c>
      <c r="F86" s="113" t="s">
        <v>982</v>
      </c>
      <c r="G86" s="113" t="s">
        <v>983</v>
      </c>
      <c r="H86" s="113" t="s">
        <v>1238</v>
      </c>
      <c r="I86" s="113" t="s">
        <v>1239</v>
      </c>
      <c r="J86" s="114" t="s">
        <v>1413</v>
      </c>
      <c r="K86" s="52" t="s">
        <v>744</v>
      </c>
      <c r="L86" s="53" t="s">
        <v>1414</v>
      </c>
      <c r="M86" s="46"/>
      <c r="N86"/>
    </row>
    <row r="87" spans="1:14" ht="12.75">
      <c r="A87" s="54" t="s">
        <v>114</v>
      </c>
      <c r="B87" s="59"/>
      <c r="C87" s="60" t="s">
        <v>386</v>
      </c>
      <c r="D87" s="115" t="s">
        <v>779</v>
      </c>
      <c r="E87" s="116" t="s">
        <v>814</v>
      </c>
      <c r="F87" s="116" t="s">
        <v>1037</v>
      </c>
      <c r="G87" s="116" t="s">
        <v>759</v>
      </c>
      <c r="H87" s="116" t="s">
        <v>988</v>
      </c>
      <c r="I87" s="116" t="s">
        <v>1272</v>
      </c>
      <c r="J87" s="117" t="s">
        <v>1221</v>
      </c>
      <c r="K87" s="61"/>
      <c r="L87" s="62" t="s">
        <v>1415</v>
      </c>
      <c r="M87" s="46"/>
      <c r="N87"/>
    </row>
    <row r="88" spans="1:14" ht="12.75">
      <c r="A88" s="57" t="s">
        <v>1460</v>
      </c>
      <c r="B88" s="63">
        <v>57</v>
      </c>
      <c r="C88" s="58" t="s">
        <v>599</v>
      </c>
      <c r="D88" s="112" t="s">
        <v>748</v>
      </c>
      <c r="E88" s="113" t="s">
        <v>843</v>
      </c>
      <c r="F88" s="113" t="s">
        <v>997</v>
      </c>
      <c r="G88" s="113" t="s">
        <v>999</v>
      </c>
      <c r="H88" s="113" t="s">
        <v>1240</v>
      </c>
      <c r="I88" s="113" t="s">
        <v>1241</v>
      </c>
      <c r="J88" s="114" t="s">
        <v>1416</v>
      </c>
      <c r="K88" s="52"/>
      <c r="L88" s="53" t="s">
        <v>1417</v>
      </c>
      <c r="M88" s="46"/>
      <c r="N88"/>
    </row>
    <row r="89" spans="1:14" ht="12.75">
      <c r="A89" s="54" t="s">
        <v>114</v>
      </c>
      <c r="B89" s="59"/>
      <c r="C89" s="60" t="s">
        <v>370</v>
      </c>
      <c r="D89" s="115" t="s">
        <v>779</v>
      </c>
      <c r="E89" s="116" t="s">
        <v>844</v>
      </c>
      <c r="F89" s="116" t="s">
        <v>794</v>
      </c>
      <c r="G89" s="116" t="s">
        <v>777</v>
      </c>
      <c r="H89" s="116" t="s">
        <v>985</v>
      </c>
      <c r="I89" s="116" t="s">
        <v>1273</v>
      </c>
      <c r="J89" s="117" t="s">
        <v>969</v>
      </c>
      <c r="K89" s="61"/>
      <c r="L89" s="62" t="s">
        <v>1418</v>
      </c>
      <c r="M89" s="46"/>
      <c r="N89"/>
    </row>
    <row r="90" spans="1:14" ht="12.75">
      <c r="A90" s="57" t="s">
        <v>992</v>
      </c>
      <c r="B90" s="63">
        <v>73</v>
      </c>
      <c r="C90" s="58" t="s">
        <v>615</v>
      </c>
      <c r="D90" s="112" t="s">
        <v>748</v>
      </c>
      <c r="E90" s="113" t="s">
        <v>811</v>
      </c>
      <c r="F90" s="113" t="s">
        <v>1025</v>
      </c>
      <c r="G90" s="113" t="s">
        <v>1026</v>
      </c>
      <c r="H90" s="113" t="s">
        <v>1262</v>
      </c>
      <c r="I90" s="113" t="s">
        <v>1263</v>
      </c>
      <c r="J90" s="114" t="s">
        <v>1461</v>
      </c>
      <c r="K90" s="52" t="s">
        <v>965</v>
      </c>
      <c r="L90" s="53" t="s">
        <v>1462</v>
      </c>
      <c r="M90" s="46"/>
      <c r="N90"/>
    </row>
    <row r="91" spans="1:14" ht="12.75">
      <c r="A91" s="54" t="s">
        <v>120</v>
      </c>
      <c r="B91" s="59"/>
      <c r="C91" s="60" t="s">
        <v>74</v>
      </c>
      <c r="D91" s="115" t="s">
        <v>779</v>
      </c>
      <c r="E91" s="116" t="s">
        <v>812</v>
      </c>
      <c r="F91" s="116" t="s">
        <v>750</v>
      </c>
      <c r="G91" s="116" t="s">
        <v>751</v>
      </c>
      <c r="H91" s="116" t="s">
        <v>1264</v>
      </c>
      <c r="I91" s="116" t="s">
        <v>806</v>
      </c>
      <c r="J91" s="117" t="s">
        <v>1257</v>
      </c>
      <c r="K91" s="61"/>
      <c r="L91" s="62" t="s">
        <v>1463</v>
      </c>
      <c r="M91" s="46"/>
      <c r="N91"/>
    </row>
    <row r="92" spans="1:14" ht="12.75">
      <c r="A92" s="57" t="s">
        <v>995</v>
      </c>
      <c r="B92" s="63">
        <v>79</v>
      </c>
      <c r="C92" s="58" t="s">
        <v>621</v>
      </c>
      <c r="D92" s="112" t="s">
        <v>748</v>
      </c>
      <c r="E92" s="113" t="s">
        <v>807</v>
      </c>
      <c r="F92" s="113" t="s">
        <v>1046</v>
      </c>
      <c r="G92" s="113" t="s">
        <v>1047</v>
      </c>
      <c r="H92" s="113" t="s">
        <v>1274</v>
      </c>
      <c r="I92" s="113" t="s">
        <v>952</v>
      </c>
      <c r="J92" s="114" t="s">
        <v>1464</v>
      </c>
      <c r="K92" s="52"/>
      <c r="L92" s="53" t="s">
        <v>1465</v>
      </c>
      <c r="M92" s="46"/>
      <c r="N92"/>
    </row>
    <row r="93" spans="1:14" ht="12.75">
      <c r="A93" s="54" t="s">
        <v>120</v>
      </c>
      <c r="B93" s="59"/>
      <c r="C93" s="60" t="s">
        <v>74</v>
      </c>
      <c r="D93" s="115" t="s">
        <v>779</v>
      </c>
      <c r="E93" s="116" t="s">
        <v>808</v>
      </c>
      <c r="F93" s="116" t="s">
        <v>1048</v>
      </c>
      <c r="G93" s="116" t="s">
        <v>1019</v>
      </c>
      <c r="H93" s="116" t="s">
        <v>1061</v>
      </c>
      <c r="I93" s="116" t="s">
        <v>980</v>
      </c>
      <c r="J93" s="117" t="s">
        <v>1466</v>
      </c>
      <c r="K93" s="61"/>
      <c r="L93" s="62" t="s">
        <v>1467</v>
      </c>
      <c r="M93" s="46"/>
      <c r="N93"/>
    </row>
    <row r="94" spans="1:14" ht="12.75">
      <c r="A94" s="57" t="s">
        <v>1443</v>
      </c>
      <c r="B94" s="63">
        <v>78</v>
      </c>
      <c r="C94" s="58" t="s">
        <v>620</v>
      </c>
      <c r="D94" s="112" t="s">
        <v>748</v>
      </c>
      <c r="E94" s="113" t="s">
        <v>823</v>
      </c>
      <c r="F94" s="113" t="s">
        <v>1049</v>
      </c>
      <c r="G94" s="113" t="s">
        <v>1050</v>
      </c>
      <c r="H94" s="113" t="s">
        <v>1275</v>
      </c>
      <c r="I94" s="113" t="s">
        <v>1276</v>
      </c>
      <c r="J94" s="114" t="s">
        <v>1468</v>
      </c>
      <c r="K94" s="52"/>
      <c r="L94" s="53" t="s">
        <v>1469</v>
      </c>
      <c r="M94" s="46"/>
      <c r="N94"/>
    </row>
    <row r="95" spans="1:14" ht="12.75">
      <c r="A95" s="54" t="s">
        <v>120</v>
      </c>
      <c r="B95" s="59"/>
      <c r="C95" s="60" t="s">
        <v>31</v>
      </c>
      <c r="D95" s="115" t="s">
        <v>779</v>
      </c>
      <c r="E95" s="116" t="s">
        <v>824</v>
      </c>
      <c r="F95" s="116" t="s">
        <v>826</v>
      </c>
      <c r="G95" s="116" t="s">
        <v>1007</v>
      </c>
      <c r="H95" s="116" t="s">
        <v>1277</v>
      </c>
      <c r="I95" s="116" t="s">
        <v>1278</v>
      </c>
      <c r="J95" s="117" t="s">
        <v>1007</v>
      </c>
      <c r="K95" s="61"/>
      <c r="L95" s="62" t="s">
        <v>1470</v>
      </c>
      <c r="M95" s="46"/>
      <c r="N95"/>
    </row>
    <row r="96" spans="1:14" ht="12.75">
      <c r="A96" s="57" t="s">
        <v>1471</v>
      </c>
      <c r="B96" s="63">
        <v>65</v>
      </c>
      <c r="C96" s="58" t="s">
        <v>607</v>
      </c>
      <c r="D96" s="112" t="s">
        <v>748</v>
      </c>
      <c r="E96" s="113" t="s">
        <v>835</v>
      </c>
      <c r="F96" s="113" t="s">
        <v>1011</v>
      </c>
      <c r="G96" s="113" t="s">
        <v>1012</v>
      </c>
      <c r="H96" s="113" t="s">
        <v>1243</v>
      </c>
      <c r="I96" s="113" t="s">
        <v>932</v>
      </c>
      <c r="J96" s="114" t="s">
        <v>1419</v>
      </c>
      <c r="K96" s="52" t="s">
        <v>744</v>
      </c>
      <c r="L96" s="53" t="s">
        <v>1420</v>
      </c>
      <c r="M96" s="46"/>
      <c r="N96"/>
    </row>
    <row r="97" spans="1:14" ht="12.75">
      <c r="A97" s="54" t="s">
        <v>114</v>
      </c>
      <c r="B97" s="59"/>
      <c r="C97" s="60" t="s">
        <v>397</v>
      </c>
      <c r="D97" s="115" t="s">
        <v>779</v>
      </c>
      <c r="E97" s="116" t="s">
        <v>836</v>
      </c>
      <c r="F97" s="116" t="s">
        <v>1064</v>
      </c>
      <c r="G97" s="116" t="s">
        <v>1065</v>
      </c>
      <c r="H97" s="116" t="s">
        <v>1004</v>
      </c>
      <c r="I97" s="116" t="s">
        <v>1280</v>
      </c>
      <c r="J97" s="117" t="s">
        <v>973</v>
      </c>
      <c r="K97" s="61"/>
      <c r="L97" s="62" t="s">
        <v>1421</v>
      </c>
      <c r="M97" s="46"/>
      <c r="N97"/>
    </row>
    <row r="98" spans="1:14" ht="12.75">
      <c r="A98" s="57" t="s">
        <v>1472</v>
      </c>
      <c r="B98" s="63">
        <v>77</v>
      </c>
      <c r="C98" s="58" t="s">
        <v>619</v>
      </c>
      <c r="D98" s="112" t="s">
        <v>748</v>
      </c>
      <c r="E98" s="113" t="s">
        <v>803</v>
      </c>
      <c r="F98" s="113" t="s">
        <v>1051</v>
      </c>
      <c r="G98" s="113" t="s">
        <v>1052</v>
      </c>
      <c r="H98" s="113" t="s">
        <v>1279</v>
      </c>
      <c r="I98" s="113" t="s">
        <v>914</v>
      </c>
      <c r="J98" s="114" t="s">
        <v>1473</v>
      </c>
      <c r="K98" s="52"/>
      <c r="L98" s="53" t="s">
        <v>1474</v>
      </c>
      <c r="M98" s="46"/>
      <c r="N98"/>
    </row>
    <row r="99" spans="1:14" ht="12.75">
      <c r="A99" s="54" t="s">
        <v>120</v>
      </c>
      <c r="B99" s="59"/>
      <c r="C99" s="60" t="s">
        <v>484</v>
      </c>
      <c r="D99" s="115" t="s">
        <v>779</v>
      </c>
      <c r="E99" s="116" t="s">
        <v>804</v>
      </c>
      <c r="F99" s="116" t="s">
        <v>1053</v>
      </c>
      <c r="G99" s="116" t="s">
        <v>1010</v>
      </c>
      <c r="H99" s="116" t="s">
        <v>812</v>
      </c>
      <c r="I99" s="116" t="s">
        <v>991</v>
      </c>
      <c r="J99" s="117" t="s">
        <v>1284</v>
      </c>
      <c r="K99" s="61"/>
      <c r="L99" s="62" t="s">
        <v>1475</v>
      </c>
      <c r="M99" s="46"/>
      <c r="N99"/>
    </row>
    <row r="100" spans="1:14" ht="12.75">
      <c r="A100" s="57" t="s">
        <v>1476</v>
      </c>
      <c r="B100" s="63">
        <v>54</v>
      </c>
      <c r="C100" s="58" t="s">
        <v>596</v>
      </c>
      <c r="D100" s="112" t="s">
        <v>748</v>
      </c>
      <c r="E100" s="113" t="s">
        <v>818</v>
      </c>
      <c r="F100" s="113" t="s">
        <v>997</v>
      </c>
      <c r="G100" s="113" t="s">
        <v>998</v>
      </c>
      <c r="H100" s="113" t="s">
        <v>1248</v>
      </c>
      <c r="I100" s="113" t="s">
        <v>1249</v>
      </c>
      <c r="J100" s="114" t="s">
        <v>1437</v>
      </c>
      <c r="K100" s="52" t="s">
        <v>690</v>
      </c>
      <c r="L100" s="53" t="s">
        <v>1438</v>
      </c>
      <c r="M100" s="46"/>
      <c r="N100"/>
    </row>
    <row r="101" spans="1:14" ht="12.75">
      <c r="A101" s="54" t="s">
        <v>115</v>
      </c>
      <c r="B101" s="59"/>
      <c r="C101" s="60" t="s">
        <v>140</v>
      </c>
      <c r="D101" s="115" t="s">
        <v>819</v>
      </c>
      <c r="E101" s="116" t="s">
        <v>820</v>
      </c>
      <c r="F101" s="116" t="s">
        <v>1044</v>
      </c>
      <c r="G101" s="116" t="s">
        <v>1045</v>
      </c>
      <c r="H101" s="116" t="s">
        <v>970</v>
      </c>
      <c r="I101" s="116" t="s">
        <v>1284</v>
      </c>
      <c r="J101" s="117" t="s">
        <v>1250</v>
      </c>
      <c r="K101" s="61"/>
      <c r="L101" s="62" t="s">
        <v>1439</v>
      </c>
      <c r="M101" s="46"/>
      <c r="N101"/>
    </row>
    <row r="102" spans="1:14" ht="12.75">
      <c r="A102" s="57" t="s">
        <v>1043</v>
      </c>
      <c r="B102" s="63">
        <v>67</v>
      </c>
      <c r="C102" s="58" t="s">
        <v>609</v>
      </c>
      <c r="D102" s="112" t="s">
        <v>748</v>
      </c>
      <c r="E102" s="113" t="s">
        <v>831</v>
      </c>
      <c r="F102" s="113" t="s">
        <v>1001</v>
      </c>
      <c r="G102" s="113" t="s">
        <v>1002</v>
      </c>
      <c r="H102" s="113" t="s">
        <v>1246</v>
      </c>
      <c r="I102" s="113" t="s">
        <v>1247</v>
      </c>
      <c r="J102" s="114" t="s">
        <v>1440</v>
      </c>
      <c r="K102" s="52"/>
      <c r="L102" s="53" t="s">
        <v>1441</v>
      </c>
      <c r="M102" s="46"/>
      <c r="N102"/>
    </row>
    <row r="103" spans="1:14" ht="12.75">
      <c r="A103" s="54" t="s">
        <v>114</v>
      </c>
      <c r="B103" s="59"/>
      <c r="C103" s="60" t="s">
        <v>133</v>
      </c>
      <c r="D103" s="115" t="s">
        <v>779</v>
      </c>
      <c r="E103" s="116" t="s">
        <v>832</v>
      </c>
      <c r="F103" s="116" t="s">
        <v>1058</v>
      </c>
      <c r="G103" s="116" t="s">
        <v>1059</v>
      </c>
      <c r="H103" s="116" t="s">
        <v>1003</v>
      </c>
      <c r="I103" s="116" t="s">
        <v>1057</v>
      </c>
      <c r="J103" s="117" t="s">
        <v>1477</v>
      </c>
      <c r="K103" s="61"/>
      <c r="L103" s="62" t="s">
        <v>1442</v>
      </c>
      <c r="M103" s="46"/>
      <c r="N103"/>
    </row>
    <row r="104" spans="1:14" ht="12.75">
      <c r="A104" s="57" t="s">
        <v>1281</v>
      </c>
      <c r="B104" s="63">
        <v>69</v>
      </c>
      <c r="C104" s="58" t="s">
        <v>611</v>
      </c>
      <c r="D104" s="112" t="s">
        <v>748</v>
      </c>
      <c r="E104" s="113" t="s">
        <v>833</v>
      </c>
      <c r="F104" s="113" t="s">
        <v>1005</v>
      </c>
      <c r="G104" s="113" t="s">
        <v>1006</v>
      </c>
      <c r="H104" s="113" t="s">
        <v>1244</v>
      </c>
      <c r="I104" s="113" t="s">
        <v>1245</v>
      </c>
      <c r="J104" s="114" t="s">
        <v>1444</v>
      </c>
      <c r="K104" s="52"/>
      <c r="L104" s="53" t="s">
        <v>1445</v>
      </c>
      <c r="M104" s="46"/>
      <c r="N104"/>
    </row>
    <row r="105" spans="1:14" ht="12.75">
      <c r="A105" s="54" t="s">
        <v>116</v>
      </c>
      <c r="B105" s="59"/>
      <c r="C105" s="60" t="s">
        <v>413</v>
      </c>
      <c r="D105" s="115" t="s">
        <v>789</v>
      </c>
      <c r="E105" s="116" t="s">
        <v>834</v>
      </c>
      <c r="F105" s="116" t="s">
        <v>822</v>
      </c>
      <c r="G105" s="116" t="s">
        <v>1061</v>
      </c>
      <c r="H105" s="116" t="s">
        <v>816</v>
      </c>
      <c r="I105" s="116" t="s">
        <v>1282</v>
      </c>
      <c r="J105" s="117" t="s">
        <v>1061</v>
      </c>
      <c r="K105" s="61"/>
      <c r="L105" s="62" t="s">
        <v>1446</v>
      </c>
      <c r="M105" s="46"/>
      <c r="N105"/>
    </row>
    <row r="106" spans="1:14" ht="12.75">
      <c r="A106" s="57" t="s">
        <v>1013</v>
      </c>
      <c r="B106" s="63">
        <v>81</v>
      </c>
      <c r="C106" s="58" t="s">
        <v>623</v>
      </c>
      <c r="D106" s="112" t="s">
        <v>748</v>
      </c>
      <c r="E106" s="113" t="s">
        <v>839</v>
      </c>
      <c r="F106" s="113" t="s">
        <v>1070</v>
      </c>
      <c r="G106" s="113" t="s">
        <v>1071</v>
      </c>
      <c r="H106" s="113" t="s">
        <v>703</v>
      </c>
      <c r="I106" s="113" t="s">
        <v>1285</v>
      </c>
      <c r="J106" s="114" t="s">
        <v>1478</v>
      </c>
      <c r="K106" s="52"/>
      <c r="L106" s="53" t="s">
        <v>1479</v>
      </c>
      <c r="M106" s="46"/>
      <c r="N106"/>
    </row>
    <row r="107" spans="1:14" ht="12.75">
      <c r="A107" s="54" t="s">
        <v>120</v>
      </c>
      <c r="B107" s="59"/>
      <c r="C107" s="60" t="s">
        <v>74</v>
      </c>
      <c r="D107" s="115" t="s">
        <v>779</v>
      </c>
      <c r="E107" s="116" t="s">
        <v>840</v>
      </c>
      <c r="F107" s="116" t="s">
        <v>1072</v>
      </c>
      <c r="G107" s="116" t="s">
        <v>1073</v>
      </c>
      <c r="H107" s="116" t="s">
        <v>1286</v>
      </c>
      <c r="I107" s="116" t="s">
        <v>1045</v>
      </c>
      <c r="J107" s="117" t="s">
        <v>1010</v>
      </c>
      <c r="K107" s="61"/>
      <c r="L107" s="62" t="s">
        <v>1480</v>
      </c>
      <c r="M107" s="46"/>
      <c r="N107"/>
    </row>
    <row r="108" spans="1:14" ht="12.75">
      <c r="A108" s="57" t="s">
        <v>1283</v>
      </c>
      <c r="B108" s="63">
        <v>80</v>
      </c>
      <c r="C108" s="58" t="s">
        <v>622</v>
      </c>
      <c r="D108" s="112" t="s">
        <v>748</v>
      </c>
      <c r="E108" s="113" t="s">
        <v>837</v>
      </c>
      <c r="F108" s="113" t="s">
        <v>1066</v>
      </c>
      <c r="G108" s="113" t="s">
        <v>1067</v>
      </c>
      <c r="H108" s="113" t="s">
        <v>1266</v>
      </c>
      <c r="I108" s="113" t="s">
        <v>1287</v>
      </c>
      <c r="J108" s="114" t="s">
        <v>1481</v>
      </c>
      <c r="K108" s="52"/>
      <c r="L108" s="53" t="s">
        <v>1482</v>
      </c>
      <c r="M108" s="46"/>
      <c r="N108"/>
    </row>
    <row r="109" spans="1:14" ht="12.75">
      <c r="A109" s="54" t="s">
        <v>120</v>
      </c>
      <c r="B109" s="59"/>
      <c r="C109" s="60" t="s">
        <v>74</v>
      </c>
      <c r="D109" s="115" t="s">
        <v>779</v>
      </c>
      <c r="E109" s="116" t="s">
        <v>838</v>
      </c>
      <c r="F109" s="116" t="s">
        <v>1068</v>
      </c>
      <c r="G109" s="116" t="s">
        <v>1069</v>
      </c>
      <c r="H109" s="116" t="s">
        <v>1073</v>
      </c>
      <c r="I109" s="116" t="s">
        <v>820</v>
      </c>
      <c r="J109" s="117" t="s">
        <v>1086</v>
      </c>
      <c r="K109" s="61"/>
      <c r="L109" s="62" t="s">
        <v>1483</v>
      </c>
      <c r="M109" s="46"/>
      <c r="N109"/>
    </row>
    <row r="110" spans="1:14" ht="12.75">
      <c r="A110" s="57" t="s">
        <v>1484</v>
      </c>
      <c r="B110" s="63">
        <v>68</v>
      </c>
      <c r="C110" s="58" t="s">
        <v>610</v>
      </c>
      <c r="D110" s="112" t="s">
        <v>748</v>
      </c>
      <c r="E110" s="113" t="s">
        <v>793</v>
      </c>
      <c r="F110" s="113" t="s">
        <v>1014</v>
      </c>
      <c r="G110" s="113" t="s">
        <v>1015</v>
      </c>
      <c r="H110" s="113" t="s">
        <v>1251</v>
      </c>
      <c r="I110" s="113" t="s">
        <v>1252</v>
      </c>
      <c r="J110" s="114" t="s">
        <v>1447</v>
      </c>
      <c r="K110" s="52"/>
      <c r="L110" s="53" t="s">
        <v>1448</v>
      </c>
      <c r="M110" s="46"/>
      <c r="N110"/>
    </row>
    <row r="111" spans="1:14" ht="12.75">
      <c r="A111" s="54" t="s">
        <v>116</v>
      </c>
      <c r="B111" s="59"/>
      <c r="C111" s="60" t="s">
        <v>129</v>
      </c>
      <c r="D111" s="115" t="s">
        <v>789</v>
      </c>
      <c r="E111" s="116" t="s">
        <v>794</v>
      </c>
      <c r="F111" s="116" t="s">
        <v>1078</v>
      </c>
      <c r="G111" s="116" t="s">
        <v>1079</v>
      </c>
      <c r="H111" s="116" t="s">
        <v>1242</v>
      </c>
      <c r="I111" s="116" t="s">
        <v>981</v>
      </c>
      <c r="J111" s="117" t="s">
        <v>1485</v>
      </c>
      <c r="K111" s="61"/>
      <c r="L111" s="62" t="s">
        <v>1449</v>
      </c>
      <c r="M111" s="46"/>
      <c r="N111"/>
    </row>
    <row r="112" spans="1:14" ht="12.75">
      <c r="A112" s="57" t="s">
        <v>817</v>
      </c>
      <c r="B112" s="63">
        <v>84</v>
      </c>
      <c r="C112" s="58" t="s">
        <v>626</v>
      </c>
      <c r="D112" s="112" t="s">
        <v>748</v>
      </c>
      <c r="E112" s="113" t="s">
        <v>841</v>
      </c>
      <c r="F112" s="113" t="s">
        <v>1074</v>
      </c>
      <c r="G112" s="113" t="s">
        <v>1075</v>
      </c>
      <c r="H112" s="113" t="s">
        <v>1288</v>
      </c>
      <c r="I112" s="113" t="s">
        <v>1289</v>
      </c>
      <c r="J112" s="114" t="s">
        <v>1486</v>
      </c>
      <c r="K112" s="52"/>
      <c r="L112" s="53" t="s">
        <v>1487</v>
      </c>
      <c r="M112" s="46"/>
      <c r="N112"/>
    </row>
    <row r="113" spans="1:14" ht="12.75">
      <c r="A113" s="54" t="s">
        <v>120</v>
      </c>
      <c r="B113" s="59"/>
      <c r="C113" s="60" t="s">
        <v>31</v>
      </c>
      <c r="D113" s="115" t="s">
        <v>779</v>
      </c>
      <c r="E113" s="116" t="s">
        <v>842</v>
      </c>
      <c r="F113" s="116" t="s">
        <v>1076</v>
      </c>
      <c r="G113" s="116" t="s">
        <v>1077</v>
      </c>
      <c r="H113" s="116" t="s">
        <v>1290</v>
      </c>
      <c r="I113" s="116" t="s">
        <v>1291</v>
      </c>
      <c r="J113" s="117" t="s">
        <v>1488</v>
      </c>
      <c r="K113" s="61"/>
      <c r="L113" s="62" t="s">
        <v>1489</v>
      </c>
      <c r="M113" s="46"/>
      <c r="N113"/>
    </row>
    <row r="114" spans="1:14" ht="12.75">
      <c r="A114" s="57" t="s">
        <v>1490</v>
      </c>
      <c r="B114" s="63">
        <v>74</v>
      </c>
      <c r="C114" s="58" t="s">
        <v>616</v>
      </c>
      <c r="D114" s="112" t="s">
        <v>748</v>
      </c>
      <c r="E114" s="113" t="s">
        <v>849</v>
      </c>
      <c r="F114" s="113" t="s">
        <v>968</v>
      </c>
      <c r="G114" s="113" t="s">
        <v>1084</v>
      </c>
      <c r="H114" s="113" t="s">
        <v>885</v>
      </c>
      <c r="I114" s="113" t="s">
        <v>1292</v>
      </c>
      <c r="J114" s="114" t="s">
        <v>1450</v>
      </c>
      <c r="K114" s="52"/>
      <c r="L114" s="53" t="s">
        <v>1451</v>
      </c>
      <c r="M114" s="46"/>
      <c r="N114"/>
    </row>
    <row r="115" spans="1:14" ht="12.75">
      <c r="A115" s="54" t="s">
        <v>120</v>
      </c>
      <c r="B115" s="59"/>
      <c r="C115" s="60" t="s">
        <v>74</v>
      </c>
      <c r="D115" s="115" t="s">
        <v>779</v>
      </c>
      <c r="E115" s="116" t="s">
        <v>850</v>
      </c>
      <c r="F115" s="116" t="s">
        <v>1085</v>
      </c>
      <c r="G115" s="116" t="s">
        <v>1086</v>
      </c>
      <c r="H115" s="116" t="s">
        <v>1042</v>
      </c>
      <c r="I115" s="116" t="s">
        <v>1293</v>
      </c>
      <c r="J115" s="117" t="s">
        <v>1491</v>
      </c>
      <c r="K115" s="61"/>
      <c r="L115" s="62" t="s">
        <v>1452</v>
      </c>
      <c r="M115" s="46"/>
      <c r="N115"/>
    </row>
    <row r="116" spans="1:14" ht="12.75">
      <c r="A116" s="57" t="s">
        <v>1060</v>
      </c>
      <c r="B116" s="63">
        <v>18</v>
      </c>
      <c r="C116" s="58" t="s">
        <v>561</v>
      </c>
      <c r="D116" s="112" t="s">
        <v>634</v>
      </c>
      <c r="E116" s="113" t="s">
        <v>635</v>
      </c>
      <c r="F116" s="113" t="s">
        <v>1016</v>
      </c>
      <c r="G116" s="113" t="s">
        <v>1017</v>
      </c>
      <c r="H116" s="113" t="s">
        <v>1163</v>
      </c>
      <c r="I116" s="113" t="s">
        <v>1210</v>
      </c>
      <c r="J116" s="114" t="s">
        <v>1422</v>
      </c>
      <c r="K116" s="52" t="s">
        <v>1018</v>
      </c>
      <c r="L116" s="53" t="s">
        <v>1423</v>
      </c>
      <c r="M116" s="46"/>
      <c r="N116"/>
    </row>
    <row r="117" spans="1:14" ht="12.75">
      <c r="A117" s="54" t="s">
        <v>118</v>
      </c>
      <c r="B117" s="59"/>
      <c r="C117" s="60" t="s">
        <v>12</v>
      </c>
      <c r="D117" s="115" t="s">
        <v>764</v>
      </c>
      <c r="E117" s="116" t="s">
        <v>667</v>
      </c>
      <c r="F117" s="116" t="s">
        <v>670</v>
      </c>
      <c r="G117" s="116" t="s">
        <v>1087</v>
      </c>
      <c r="H117" s="116" t="s">
        <v>677</v>
      </c>
      <c r="I117" s="116" t="s">
        <v>1211</v>
      </c>
      <c r="J117" s="117" t="s">
        <v>905</v>
      </c>
      <c r="K117" s="61"/>
      <c r="L117" s="62" t="s">
        <v>1424</v>
      </c>
      <c r="M117" s="46"/>
      <c r="N117"/>
    </row>
    <row r="118" spans="1:14" ht="12" customHeight="1">
      <c r="A118" s="57"/>
      <c r="B118" s="63">
        <v>17</v>
      </c>
      <c r="C118" s="58" t="s">
        <v>560</v>
      </c>
      <c r="D118" s="112" t="s">
        <v>688</v>
      </c>
      <c r="E118" s="113" t="s">
        <v>689</v>
      </c>
      <c r="F118" s="113" t="s">
        <v>928</v>
      </c>
      <c r="G118" s="113" t="s">
        <v>929</v>
      </c>
      <c r="H118" s="113" t="s">
        <v>1185</v>
      </c>
      <c r="I118" s="113" t="s">
        <v>1186</v>
      </c>
      <c r="J118" s="114"/>
      <c r="K118" s="64" t="s">
        <v>859</v>
      </c>
      <c r="L118" s="65"/>
      <c r="M118" s="46"/>
      <c r="N118"/>
    </row>
    <row r="119" spans="1:14" ht="12" customHeight="1">
      <c r="A119" s="54" t="s">
        <v>118</v>
      </c>
      <c r="B119" s="59"/>
      <c r="C119" s="60" t="s">
        <v>278</v>
      </c>
      <c r="D119" s="115" t="s">
        <v>636</v>
      </c>
      <c r="E119" s="116" t="s">
        <v>653</v>
      </c>
      <c r="F119" s="116" t="s">
        <v>640</v>
      </c>
      <c r="G119" s="116" t="s">
        <v>646</v>
      </c>
      <c r="H119" s="116" t="s">
        <v>658</v>
      </c>
      <c r="I119" s="116" t="s">
        <v>549</v>
      </c>
      <c r="J119" s="117"/>
      <c r="K119" s="66"/>
      <c r="L119" s="67"/>
      <c r="M119" s="46"/>
      <c r="N119"/>
    </row>
    <row r="120" spans="1:14" ht="12" customHeight="1">
      <c r="A120" s="57"/>
      <c r="B120" s="63">
        <v>56</v>
      </c>
      <c r="C120" s="58" t="s">
        <v>598</v>
      </c>
      <c r="D120" s="112" t="s">
        <v>748</v>
      </c>
      <c r="E120" s="113" t="s">
        <v>795</v>
      </c>
      <c r="F120" s="113" t="s">
        <v>974</v>
      </c>
      <c r="G120" s="113" t="s">
        <v>975</v>
      </c>
      <c r="H120" s="113" t="s">
        <v>1223</v>
      </c>
      <c r="I120" s="113" t="s">
        <v>1224</v>
      </c>
      <c r="J120" s="114"/>
      <c r="K120" s="64" t="s">
        <v>855</v>
      </c>
      <c r="L120" s="65"/>
      <c r="M120" s="46"/>
      <c r="N120"/>
    </row>
    <row r="121" spans="1:14" ht="12" customHeight="1">
      <c r="A121" s="54" t="s">
        <v>114</v>
      </c>
      <c r="B121" s="59"/>
      <c r="C121" s="60" t="s">
        <v>133</v>
      </c>
      <c r="D121" s="115" t="s">
        <v>779</v>
      </c>
      <c r="E121" s="116" t="s">
        <v>796</v>
      </c>
      <c r="F121" s="116" t="s">
        <v>790</v>
      </c>
      <c r="G121" s="116" t="s">
        <v>1027</v>
      </c>
      <c r="H121" s="116" t="s">
        <v>1000</v>
      </c>
      <c r="I121" s="116" t="s">
        <v>1259</v>
      </c>
      <c r="J121" s="117"/>
      <c r="K121" s="66"/>
      <c r="L121" s="67"/>
      <c r="M121" s="46"/>
      <c r="N121"/>
    </row>
    <row r="122" spans="1:14" ht="12" customHeight="1">
      <c r="A122" s="57"/>
      <c r="B122" s="63">
        <v>38</v>
      </c>
      <c r="C122" s="58" t="s">
        <v>580</v>
      </c>
      <c r="D122" s="112" t="s">
        <v>705</v>
      </c>
      <c r="E122" s="113" t="s">
        <v>706</v>
      </c>
      <c r="F122" s="113" t="s">
        <v>930</v>
      </c>
      <c r="G122" s="113" t="s">
        <v>931</v>
      </c>
      <c r="H122" s="113" t="s">
        <v>1294</v>
      </c>
      <c r="I122" s="113"/>
      <c r="J122" s="114"/>
      <c r="K122" s="64" t="s">
        <v>726</v>
      </c>
      <c r="L122" s="65"/>
      <c r="M122" s="46"/>
      <c r="N122"/>
    </row>
    <row r="123" spans="1:14" ht="12" customHeight="1">
      <c r="A123" s="54" t="s">
        <v>116</v>
      </c>
      <c r="B123" s="59"/>
      <c r="C123" s="60" t="s">
        <v>138</v>
      </c>
      <c r="D123" s="115" t="s">
        <v>700</v>
      </c>
      <c r="E123" s="116" t="s">
        <v>708</v>
      </c>
      <c r="F123" s="116" t="s">
        <v>947</v>
      </c>
      <c r="G123" s="116" t="s">
        <v>948</v>
      </c>
      <c r="H123" s="116" t="s">
        <v>1295</v>
      </c>
      <c r="I123" s="116"/>
      <c r="J123" s="117"/>
      <c r="K123" s="66"/>
      <c r="L123" s="67"/>
      <c r="M123" s="46"/>
      <c r="N123"/>
    </row>
    <row r="124" spans="1:14" ht="12" customHeight="1">
      <c r="A124" s="57"/>
      <c r="B124" s="63">
        <v>48</v>
      </c>
      <c r="C124" s="58" t="s">
        <v>590</v>
      </c>
      <c r="D124" s="112" t="s">
        <v>748</v>
      </c>
      <c r="E124" s="113" t="s">
        <v>749</v>
      </c>
      <c r="F124" s="113" t="s">
        <v>960</v>
      </c>
      <c r="G124" s="113" t="s">
        <v>961</v>
      </c>
      <c r="H124" s="113" t="s">
        <v>1296</v>
      </c>
      <c r="I124" s="113"/>
      <c r="J124" s="114"/>
      <c r="K124" s="64" t="s">
        <v>859</v>
      </c>
      <c r="L124" s="65"/>
      <c r="M124" s="46"/>
      <c r="N124"/>
    </row>
    <row r="125" spans="1:14" ht="12" customHeight="1">
      <c r="A125" s="54" t="s">
        <v>114</v>
      </c>
      <c r="B125" s="59"/>
      <c r="C125" s="60" t="s">
        <v>133</v>
      </c>
      <c r="D125" s="115" t="s">
        <v>779</v>
      </c>
      <c r="E125" s="116" t="s">
        <v>780</v>
      </c>
      <c r="F125" s="116" t="s">
        <v>962</v>
      </c>
      <c r="G125" s="116" t="s">
        <v>732</v>
      </c>
      <c r="H125" s="116" t="s">
        <v>951</v>
      </c>
      <c r="I125" s="116"/>
      <c r="J125" s="117"/>
      <c r="K125" s="66"/>
      <c r="L125" s="67"/>
      <c r="M125" s="46"/>
      <c r="N125"/>
    </row>
    <row r="126" spans="1:14" ht="12" customHeight="1">
      <c r="A126" s="57"/>
      <c r="B126" s="63">
        <v>85</v>
      </c>
      <c r="C126" s="58" t="s">
        <v>627</v>
      </c>
      <c r="D126" s="112" t="s">
        <v>748</v>
      </c>
      <c r="E126" s="113" t="s">
        <v>827</v>
      </c>
      <c r="F126" s="113" t="s">
        <v>1054</v>
      </c>
      <c r="G126" s="113" t="s">
        <v>1055</v>
      </c>
      <c r="H126" s="113" t="s">
        <v>1297</v>
      </c>
      <c r="I126" s="113"/>
      <c r="J126" s="114"/>
      <c r="K126" s="64" t="s">
        <v>726</v>
      </c>
      <c r="L126" s="65"/>
      <c r="M126" s="46"/>
      <c r="N126"/>
    </row>
    <row r="127" spans="1:14" ht="12" customHeight="1">
      <c r="A127" s="54" t="s">
        <v>120</v>
      </c>
      <c r="B127" s="59"/>
      <c r="C127" s="60" t="s">
        <v>74</v>
      </c>
      <c r="D127" s="115" t="s">
        <v>779</v>
      </c>
      <c r="E127" s="116" t="s">
        <v>828</v>
      </c>
      <c r="F127" s="116" t="s">
        <v>1056</v>
      </c>
      <c r="G127" s="116" t="s">
        <v>1057</v>
      </c>
      <c r="H127" s="116" t="s">
        <v>1069</v>
      </c>
      <c r="I127" s="116"/>
      <c r="J127" s="117"/>
      <c r="K127" s="66"/>
      <c r="L127" s="67"/>
      <c r="M127" s="46"/>
      <c r="N127"/>
    </row>
    <row r="128" spans="1:14" ht="12" customHeight="1">
      <c r="A128" s="57"/>
      <c r="B128" s="63">
        <v>41</v>
      </c>
      <c r="C128" s="58" t="s">
        <v>583</v>
      </c>
      <c r="D128" s="112" t="s">
        <v>730</v>
      </c>
      <c r="E128" s="113" t="s">
        <v>731</v>
      </c>
      <c r="F128" s="113" t="s">
        <v>933</v>
      </c>
      <c r="G128" s="113" t="s">
        <v>934</v>
      </c>
      <c r="H128" s="113"/>
      <c r="I128" s="113"/>
      <c r="J128" s="114"/>
      <c r="K128" s="64" t="s">
        <v>726</v>
      </c>
      <c r="L128" s="65"/>
      <c r="M128" s="46"/>
      <c r="N128"/>
    </row>
    <row r="129" spans="1:14" ht="12" customHeight="1">
      <c r="A129" s="54" t="s">
        <v>117</v>
      </c>
      <c r="B129" s="59"/>
      <c r="C129" s="60" t="s">
        <v>72</v>
      </c>
      <c r="D129" s="115" t="s">
        <v>772</v>
      </c>
      <c r="E129" s="116" t="s">
        <v>733</v>
      </c>
      <c r="F129" s="116" t="s">
        <v>950</v>
      </c>
      <c r="G129" s="116" t="s">
        <v>951</v>
      </c>
      <c r="H129" s="116"/>
      <c r="I129" s="116"/>
      <c r="J129" s="117"/>
      <c r="K129" s="66"/>
      <c r="L129" s="67"/>
      <c r="M129" s="46"/>
      <c r="N129"/>
    </row>
    <row r="130" spans="1:14" ht="12" customHeight="1">
      <c r="A130" s="57"/>
      <c r="B130" s="63">
        <v>44</v>
      </c>
      <c r="C130" s="58" t="s">
        <v>586</v>
      </c>
      <c r="D130" s="112" t="s">
        <v>745</v>
      </c>
      <c r="E130" s="113" t="s">
        <v>746</v>
      </c>
      <c r="F130" s="113" t="s">
        <v>956</v>
      </c>
      <c r="G130" s="113" t="s">
        <v>957</v>
      </c>
      <c r="H130" s="113"/>
      <c r="I130" s="113"/>
      <c r="J130" s="114"/>
      <c r="K130" s="64" t="s">
        <v>1177</v>
      </c>
      <c r="L130" s="65"/>
      <c r="M130" s="46"/>
      <c r="N130"/>
    </row>
    <row r="131" spans="1:14" ht="12" customHeight="1">
      <c r="A131" s="54" t="s">
        <v>117</v>
      </c>
      <c r="B131" s="59"/>
      <c r="C131" s="60" t="s">
        <v>136</v>
      </c>
      <c r="D131" s="115" t="s">
        <v>777</v>
      </c>
      <c r="E131" s="116" t="s">
        <v>747</v>
      </c>
      <c r="F131" s="116" t="s">
        <v>732</v>
      </c>
      <c r="G131" s="116" t="s">
        <v>954</v>
      </c>
      <c r="H131" s="116"/>
      <c r="I131" s="116"/>
      <c r="J131" s="117"/>
      <c r="K131" s="66"/>
      <c r="L131" s="67"/>
      <c r="M131" s="46"/>
      <c r="N131"/>
    </row>
    <row r="132" spans="1:14" ht="12" customHeight="1">
      <c r="A132" s="57"/>
      <c r="B132" s="63">
        <v>70</v>
      </c>
      <c r="C132" s="58" t="s">
        <v>612</v>
      </c>
      <c r="D132" s="112" t="s">
        <v>748</v>
      </c>
      <c r="E132" s="113" t="s">
        <v>829</v>
      </c>
      <c r="F132" s="113" t="s">
        <v>1008</v>
      </c>
      <c r="G132" s="113" t="s">
        <v>1009</v>
      </c>
      <c r="H132" s="113"/>
      <c r="I132" s="113"/>
      <c r="J132" s="114"/>
      <c r="K132" s="64" t="s">
        <v>1177</v>
      </c>
      <c r="L132" s="65"/>
      <c r="M132" s="46"/>
      <c r="N132"/>
    </row>
    <row r="133" spans="1:14" ht="12" customHeight="1">
      <c r="A133" s="54" t="s">
        <v>117</v>
      </c>
      <c r="B133" s="59"/>
      <c r="C133" s="60" t="s">
        <v>418</v>
      </c>
      <c r="D133" s="115" t="s">
        <v>759</v>
      </c>
      <c r="E133" s="116" t="s">
        <v>830</v>
      </c>
      <c r="F133" s="116" t="s">
        <v>1062</v>
      </c>
      <c r="G133" s="116" t="s">
        <v>1063</v>
      </c>
      <c r="H133" s="116"/>
      <c r="I133" s="116"/>
      <c r="J133" s="117"/>
      <c r="K133" s="66"/>
      <c r="L133" s="67"/>
      <c r="M133" s="46"/>
      <c r="N133"/>
    </row>
    <row r="134" spans="1:14" ht="12" customHeight="1">
      <c r="A134" s="57"/>
      <c r="B134" s="63">
        <v>82</v>
      </c>
      <c r="C134" s="58" t="s">
        <v>624</v>
      </c>
      <c r="D134" s="112" t="s">
        <v>748</v>
      </c>
      <c r="E134" s="113" t="s">
        <v>821</v>
      </c>
      <c r="F134" s="113" t="s">
        <v>1080</v>
      </c>
      <c r="G134" s="113" t="s">
        <v>1081</v>
      </c>
      <c r="H134" s="113"/>
      <c r="I134" s="113"/>
      <c r="J134" s="114"/>
      <c r="K134" s="64" t="s">
        <v>1177</v>
      </c>
      <c r="L134" s="65"/>
      <c r="M134" s="46"/>
      <c r="N134"/>
    </row>
    <row r="135" spans="1:14" ht="12" customHeight="1">
      <c r="A135" s="54" t="s">
        <v>120</v>
      </c>
      <c r="B135" s="59"/>
      <c r="C135" s="60" t="s">
        <v>74</v>
      </c>
      <c r="D135" s="115" t="s">
        <v>779</v>
      </c>
      <c r="E135" s="116" t="s">
        <v>822</v>
      </c>
      <c r="F135" s="116" t="s">
        <v>836</v>
      </c>
      <c r="G135" s="116" t="s">
        <v>1083</v>
      </c>
      <c r="H135" s="116"/>
      <c r="I135" s="116"/>
      <c r="J135" s="117"/>
      <c r="K135" s="66"/>
      <c r="L135" s="67"/>
      <c r="M135" s="46"/>
      <c r="N135"/>
    </row>
    <row r="136" spans="1:14" ht="12" customHeight="1">
      <c r="A136" s="57"/>
      <c r="B136" s="63">
        <v>7</v>
      </c>
      <c r="C136" s="58" t="s">
        <v>546</v>
      </c>
      <c r="D136" s="112" t="s">
        <v>547</v>
      </c>
      <c r="E136" s="113" t="s">
        <v>548</v>
      </c>
      <c r="F136" s="113" t="s">
        <v>899</v>
      </c>
      <c r="G136" s="113"/>
      <c r="H136" s="113"/>
      <c r="I136" s="113"/>
      <c r="J136" s="114"/>
      <c r="K136" s="64" t="s">
        <v>726</v>
      </c>
      <c r="L136" s="65"/>
      <c r="M136" s="46"/>
      <c r="N136"/>
    </row>
    <row r="137" spans="1:14" ht="12" customHeight="1">
      <c r="A137" s="54" t="s">
        <v>115</v>
      </c>
      <c r="B137" s="59"/>
      <c r="C137" s="60" t="s">
        <v>257</v>
      </c>
      <c r="D137" s="115" t="s">
        <v>637</v>
      </c>
      <c r="E137" s="116" t="s">
        <v>550</v>
      </c>
      <c r="F137" s="116" t="s">
        <v>742</v>
      </c>
      <c r="G137" s="116"/>
      <c r="H137" s="116"/>
      <c r="I137" s="116"/>
      <c r="J137" s="117"/>
      <c r="K137" s="66"/>
      <c r="L137" s="67"/>
      <c r="M137" s="46"/>
      <c r="N137"/>
    </row>
    <row r="138" spans="1:14" ht="12" customHeight="1">
      <c r="A138" s="57"/>
      <c r="B138" s="63">
        <v>87</v>
      </c>
      <c r="C138" s="58" t="s">
        <v>584</v>
      </c>
      <c r="D138" s="112" t="s">
        <v>748</v>
      </c>
      <c r="E138" s="113" t="s">
        <v>845</v>
      </c>
      <c r="F138" s="113" t="s">
        <v>1088</v>
      </c>
      <c r="G138" s="113"/>
      <c r="H138" s="113"/>
      <c r="I138" s="113"/>
      <c r="J138" s="114"/>
      <c r="K138" s="64" t="s">
        <v>859</v>
      </c>
      <c r="L138" s="65"/>
      <c r="M138" s="46"/>
      <c r="N138"/>
    </row>
    <row r="139" spans="1:14" ht="12" customHeight="1">
      <c r="A139" s="54" t="s">
        <v>120</v>
      </c>
      <c r="B139" s="59"/>
      <c r="C139" s="60" t="s">
        <v>484</v>
      </c>
      <c r="D139" s="115" t="s">
        <v>779</v>
      </c>
      <c r="E139" s="116" t="s">
        <v>846</v>
      </c>
      <c r="F139" s="116" t="s">
        <v>1089</v>
      </c>
      <c r="G139" s="116"/>
      <c r="H139" s="116"/>
      <c r="I139" s="116"/>
      <c r="J139" s="117"/>
      <c r="K139" s="66"/>
      <c r="L139" s="67"/>
      <c r="M139" s="46"/>
      <c r="N139"/>
    </row>
    <row r="140" spans="1:14" ht="12" customHeight="1">
      <c r="A140" s="57"/>
      <c r="B140" s="63">
        <v>27</v>
      </c>
      <c r="C140" s="58" t="s">
        <v>570</v>
      </c>
      <c r="D140" s="112" t="s">
        <v>672</v>
      </c>
      <c r="E140" s="113" t="s">
        <v>673</v>
      </c>
      <c r="F140" s="113"/>
      <c r="G140" s="113"/>
      <c r="H140" s="113"/>
      <c r="I140" s="113"/>
      <c r="J140" s="114"/>
      <c r="K140" s="64" t="s">
        <v>1090</v>
      </c>
      <c r="L140" s="65"/>
      <c r="M140" s="46"/>
      <c r="N140"/>
    </row>
    <row r="141" spans="1:14" ht="12" customHeight="1">
      <c r="A141" s="54" t="s">
        <v>116</v>
      </c>
      <c r="B141" s="59"/>
      <c r="C141" s="60" t="s">
        <v>290</v>
      </c>
      <c r="D141" s="115" t="s">
        <v>707</v>
      </c>
      <c r="E141" s="116" t="s">
        <v>674</v>
      </c>
      <c r="F141" s="116"/>
      <c r="G141" s="116"/>
      <c r="H141" s="116"/>
      <c r="I141" s="116"/>
      <c r="J141" s="117"/>
      <c r="K141" s="66"/>
      <c r="L141" s="67"/>
      <c r="M141" s="46"/>
      <c r="N141"/>
    </row>
    <row r="142" spans="1:14" ht="12" customHeight="1">
      <c r="A142" s="57"/>
      <c r="B142" s="63">
        <v>40</v>
      </c>
      <c r="C142" s="58" t="s">
        <v>582</v>
      </c>
      <c r="D142" s="112" t="s">
        <v>724</v>
      </c>
      <c r="E142" s="113" t="s">
        <v>725</v>
      </c>
      <c r="F142" s="113"/>
      <c r="G142" s="113"/>
      <c r="H142" s="113"/>
      <c r="I142" s="113"/>
      <c r="J142" s="114"/>
      <c r="K142" s="64" t="s">
        <v>726</v>
      </c>
      <c r="L142" s="65"/>
      <c r="M142" s="46"/>
      <c r="N142"/>
    </row>
    <row r="143" spans="1:14" ht="12" customHeight="1">
      <c r="A143" s="54" t="s">
        <v>117</v>
      </c>
      <c r="B143" s="59"/>
      <c r="C143" s="60" t="s">
        <v>321</v>
      </c>
      <c r="D143" s="115" t="s">
        <v>771</v>
      </c>
      <c r="E143" s="116" t="s">
        <v>728</v>
      </c>
      <c r="F143" s="116"/>
      <c r="G143" s="116"/>
      <c r="H143" s="116"/>
      <c r="I143" s="116"/>
      <c r="J143" s="117"/>
      <c r="K143" s="66"/>
      <c r="L143" s="67"/>
      <c r="M143" s="46"/>
      <c r="N143"/>
    </row>
    <row r="144" spans="1:14" ht="12" customHeight="1">
      <c r="A144" s="57"/>
      <c r="B144" s="63">
        <v>61</v>
      </c>
      <c r="C144" s="58" t="s">
        <v>603</v>
      </c>
      <c r="D144" s="112" t="s">
        <v>748</v>
      </c>
      <c r="E144" s="113" t="s">
        <v>809</v>
      </c>
      <c r="F144" s="113"/>
      <c r="G144" s="113"/>
      <c r="H144" s="113"/>
      <c r="I144" s="113"/>
      <c r="J144" s="114"/>
      <c r="K144" s="64" t="s">
        <v>692</v>
      </c>
      <c r="L144" s="65"/>
      <c r="M144" s="46"/>
      <c r="N144"/>
    </row>
    <row r="145" spans="1:14" ht="12" customHeight="1">
      <c r="A145" s="54" t="s">
        <v>117</v>
      </c>
      <c r="B145" s="59"/>
      <c r="C145" s="60" t="s">
        <v>382</v>
      </c>
      <c r="D145" s="115" t="s">
        <v>759</v>
      </c>
      <c r="E145" s="116" t="s">
        <v>810</v>
      </c>
      <c r="F145" s="116"/>
      <c r="G145" s="116"/>
      <c r="H145" s="116"/>
      <c r="I145" s="116"/>
      <c r="J145" s="117"/>
      <c r="K145" s="66"/>
      <c r="L145" s="67"/>
      <c r="M145" s="46"/>
      <c r="N145"/>
    </row>
    <row r="146" spans="1:14" ht="12" customHeight="1">
      <c r="A146" s="57"/>
      <c r="B146" s="63">
        <v>32</v>
      </c>
      <c r="C146" s="58" t="s">
        <v>574</v>
      </c>
      <c r="D146" s="112" t="s">
        <v>697</v>
      </c>
      <c r="E146" s="113" t="s">
        <v>698</v>
      </c>
      <c r="F146" s="113"/>
      <c r="G146" s="113"/>
      <c r="H146" s="113"/>
      <c r="I146" s="113"/>
      <c r="J146" s="114"/>
      <c r="K146" s="64" t="s">
        <v>863</v>
      </c>
      <c r="L146" s="65"/>
      <c r="M146" s="46"/>
      <c r="N146"/>
    </row>
    <row r="147" spans="1:14" ht="12" customHeight="1">
      <c r="A147" s="54" t="s">
        <v>115</v>
      </c>
      <c r="B147" s="59"/>
      <c r="C147" s="60" t="s">
        <v>127</v>
      </c>
      <c r="D147" s="115" t="s">
        <v>847</v>
      </c>
      <c r="E147" s="116" t="s">
        <v>848</v>
      </c>
      <c r="F147" s="116"/>
      <c r="G147" s="116"/>
      <c r="H147" s="116"/>
      <c r="I147" s="116"/>
      <c r="J147" s="117"/>
      <c r="K147" s="66"/>
      <c r="L147" s="67"/>
      <c r="M147" s="46"/>
      <c r="N147"/>
    </row>
    <row r="148" spans="1:14" ht="12" customHeight="1">
      <c r="A148" s="57"/>
      <c r="B148" s="63">
        <v>39</v>
      </c>
      <c r="C148" s="58" t="s">
        <v>581</v>
      </c>
      <c r="D148" s="112" t="s">
        <v>757</v>
      </c>
      <c r="E148" s="113" t="s">
        <v>758</v>
      </c>
      <c r="F148" s="113"/>
      <c r="G148" s="113"/>
      <c r="H148" s="113"/>
      <c r="I148" s="113"/>
      <c r="J148" s="114"/>
      <c r="K148" s="64" t="s">
        <v>851</v>
      </c>
      <c r="L148" s="65"/>
      <c r="M148" s="46"/>
      <c r="N148"/>
    </row>
    <row r="149" spans="1:14" ht="12" customHeight="1">
      <c r="A149" s="54" t="s">
        <v>117</v>
      </c>
      <c r="B149" s="59"/>
      <c r="C149" s="60" t="s">
        <v>489</v>
      </c>
      <c r="D149" s="115" t="s">
        <v>852</v>
      </c>
      <c r="E149" s="116" t="s">
        <v>853</v>
      </c>
      <c r="F149" s="116"/>
      <c r="G149" s="116"/>
      <c r="H149" s="116"/>
      <c r="I149" s="116"/>
      <c r="J149" s="117"/>
      <c r="K149" s="66"/>
      <c r="L149" s="67"/>
      <c r="M149" s="46"/>
      <c r="N149"/>
    </row>
    <row r="150" spans="1:14" ht="12" customHeight="1">
      <c r="A150" s="57"/>
      <c r="B150" s="63">
        <v>24</v>
      </c>
      <c r="C150" s="58" t="s">
        <v>567</v>
      </c>
      <c r="D150" s="112" t="s">
        <v>854</v>
      </c>
      <c r="E150" s="113"/>
      <c r="F150" s="113"/>
      <c r="G150" s="113"/>
      <c r="H150" s="113"/>
      <c r="I150" s="113"/>
      <c r="J150" s="114"/>
      <c r="K150" s="64" t="s">
        <v>855</v>
      </c>
      <c r="L150" s="65"/>
      <c r="M150" s="46"/>
      <c r="N150"/>
    </row>
    <row r="151" spans="1:14" ht="12" customHeight="1">
      <c r="A151" s="54" t="s">
        <v>115</v>
      </c>
      <c r="B151" s="59"/>
      <c r="C151" s="60" t="s">
        <v>126</v>
      </c>
      <c r="D151" s="115" t="s">
        <v>691</v>
      </c>
      <c r="E151" s="116"/>
      <c r="F151" s="116"/>
      <c r="G151" s="116"/>
      <c r="H151" s="116"/>
      <c r="I151" s="116"/>
      <c r="J151" s="117"/>
      <c r="K151" s="66"/>
      <c r="L151" s="67"/>
      <c r="M151" s="46"/>
      <c r="N151"/>
    </row>
    <row r="152" spans="1:14" ht="12" customHeight="1">
      <c r="A152" s="57"/>
      <c r="B152" s="63">
        <v>37</v>
      </c>
      <c r="C152" s="58" t="s">
        <v>579</v>
      </c>
      <c r="D152" s="112" t="s">
        <v>856</v>
      </c>
      <c r="E152" s="113"/>
      <c r="F152" s="113"/>
      <c r="G152" s="113"/>
      <c r="H152" s="113"/>
      <c r="I152" s="113"/>
      <c r="J152" s="114"/>
      <c r="K152" s="64" t="s">
        <v>726</v>
      </c>
      <c r="L152" s="65"/>
      <c r="M152" s="46"/>
      <c r="N152"/>
    </row>
    <row r="153" spans="1:14" ht="12" customHeight="1">
      <c r="A153" s="54" t="s">
        <v>116</v>
      </c>
      <c r="B153" s="59"/>
      <c r="C153" s="60" t="s">
        <v>129</v>
      </c>
      <c r="D153" s="115" t="s">
        <v>857</v>
      </c>
      <c r="E153" s="116"/>
      <c r="F153" s="116"/>
      <c r="G153" s="116"/>
      <c r="H153" s="116"/>
      <c r="I153" s="116"/>
      <c r="J153" s="117"/>
      <c r="K153" s="66"/>
      <c r="L153" s="67"/>
      <c r="M153" s="46"/>
      <c r="N153"/>
    </row>
    <row r="154" spans="1:14" ht="12" customHeight="1">
      <c r="A154" s="57"/>
      <c r="B154" s="63">
        <v>64</v>
      </c>
      <c r="C154" s="58" t="s">
        <v>606</v>
      </c>
      <c r="D154" s="112" t="s">
        <v>748</v>
      </c>
      <c r="E154" s="113"/>
      <c r="F154" s="113"/>
      <c r="G154" s="113"/>
      <c r="H154" s="113"/>
      <c r="I154" s="113"/>
      <c r="J154" s="114"/>
      <c r="K154" s="64" t="s">
        <v>726</v>
      </c>
      <c r="L154" s="65"/>
      <c r="M154" s="46"/>
      <c r="N154"/>
    </row>
    <row r="155" spans="1:14" ht="12" customHeight="1">
      <c r="A155" s="54" t="s">
        <v>116</v>
      </c>
      <c r="B155" s="59"/>
      <c r="C155" s="60" t="s">
        <v>27</v>
      </c>
      <c r="D155" s="115" t="s">
        <v>789</v>
      </c>
      <c r="E155" s="116"/>
      <c r="F155" s="116"/>
      <c r="G155" s="116"/>
      <c r="H155" s="116"/>
      <c r="I155" s="116"/>
      <c r="J155" s="117"/>
      <c r="K155" s="66"/>
      <c r="L155" s="67"/>
      <c r="M155" s="46"/>
      <c r="N155"/>
    </row>
    <row r="156" spans="1:14" ht="12" customHeight="1">
      <c r="A156" s="57"/>
      <c r="B156" s="63">
        <v>86</v>
      </c>
      <c r="C156" s="58" t="s">
        <v>628</v>
      </c>
      <c r="D156" s="112" t="s">
        <v>748</v>
      </c>
      <c r="E156" s="113"/>
      <c r="F156" s="113"/>
      <c r="G156" s="113"/>
      <c r="H156" s="113"/>
      <c r="I156" s="113"/>
      <c r="J156" s="114"/>
      <c r="K156" s="64" t="s">
        <v>692</v>
      </c>
      <c r="L156" s="65"/>
      <c r="M156" s="46"/>
      <c r="N156"/>
    </row>
    <row r="157" spans="1:14" ht="12" customHeight="1">
      <c r="A157" s="54" t="s">
        <v>120</v>
      </c>
      <c r="B157" s="59"/>
      <c r="C157" s="60" t="s">
        <v>31</v>
      </c>
      <c r="D157" s="115" t="s">
        <v>779</v>
      </c>
      <c r="E157" s="116"/>
      <c r="F157" s="116"/>
      <c r="G157" s="116"/>
      <c r="H157" s="116"/>
      <c r="I157" s="116"/>
      <c r="J157" s="117"/>
      <c r="K157" s="66"/>
      <c r="L157" s="67"/>
      <c r="M157" s="46"/>
      <c r="N157"/>
    </row>
    <row r="158" spans="1:14" ht="12" customHeight="1">
      <c r="A158" s="57"/>
      <c r="B158" s="63">
        <v>47</v>
      </c>
      <c r="C158" s="58" t="s">
        <v>589</v>
      </c>
      <c r="D158" s="112" t="s">
        <v>858</v>
      </c>
      <c r="E158" s="113"/>
      <c r="F158" s="113"/>
      <c r="G158" s="113"/>
      <c r="H158" s="113"/>
      <c r="I158" s="113"/>
      <c r="J158" s="114"/>
      <c r="K158" s="64" t="s">
        <v>859</v>
      </c>
      <c r="L158" s="65"/>
      <c r="M158" s="46"/>
      <c r="N158"/>
    </row>
    <row r="159" spans="1:14" ht="12" customHeight="1">
      <c r="A159" s="54" t="s">
        <v>114</v>
      </c>
      <c r="B159" s="59"/>
      <c r="C159" s="60" t="s">
        <v>133</v>
      </c>
      <c r="D159" s="115" t="s">
        <v>860</v>
      </c>
      <c r="E159" s="116"/>
      <c r="F159" s="116"/>
      <c r="G159" s="116"/>
      <c r="H159" s="116"/>
      <c r="I159" s="116"/>
      <c r="J159" s="117"/>
      <c r="K159" s="66"/>
      <c r="L159" s="67"/>
      <c r="M159" s="46"/>
      <c r="N159"/>
    </row>
    <row r="160" spans="1:14" ht="12" customHeight="1">
      <c r="A160" s="57"/>
      <c r="B160" s="63">
        <v>11</v>
      </c>
      <c r="C160" s="58" t="s">
        <v>555</v>
      </c>
      <c r="D160" s="112"/>
      <c r="E160" s="113"/>
      <c r="F160" s="113"/>
      <c r="G160" s="113"/>
      <c r="H160" s="113"/>
      <c r="I160" s="113"/>
      <c r="J160" s="114"/>
      <c r="K160" s="64" t="s">
        <v>692</v>
      </c>
      <c r="L160" s="65"/>
      <c r="M160" s="46"/>
      <c r="N160"/>
    </row>
    <row r="161" spans="1:14" ht="12" customHeight="1">
      <c r="A161" s="54" t="s">
        <v>115</v>
      </c>
      <c r="B161" s="59"/>
      <c r="C161" s="60" t="s">
        <v>123</v>
      </c>
      <c r="D161" s="115"/>
      <c r="E161" s="116"/>
      <c r="F161" s="116"/>
      <c r="G161" s="116"/>
      <c r="H161" s="116"/>
      <c r="I161" s="116"/>
      <c r="J161" s="117"/>
      <c r="K161" s="66"/>
      <c r="L161" s="67"/>
      <c r="M161" s="46"/>
      <c r="N161"/>
    </row>
    <row r="162" spans="1:14" ht="12" customHeight="1">
      <c r="A162" s="57"/>
      <c r="B162" s="63">
        <v>14</v>
      </c>
      <c r="C162" s="58" t="s">
        <v>557</v>
      </c>
      <c r="D162" s="112"/>
      <c r="E162" s="113"/>
      <c r="F162" s="113"/>
      <c r="G162" s="113"/>
      <c r="H162" s="113"/>
      <c r="I162" s="113"/>
      <c r="J162" s="114"/>
      <c r="K162" s="64" t="s">
        <v>692</v>
      </c>
      <c r="L162" s="65"/>
      <c r="M162" s="46"/>
      <c r="N162"/>
    </row>
    <row r="163" spans="1:14" ht="12" customHeight="1">
      <c r="A163" s="54" t="s">
        <v>119</v>
      </c>
      <c r="B163" s="59"/>
      <c r="C163" s="60" t="s">
        <v>56</v>
      </c>
      <c r="D163" s="115"/>
      <c r="E163" s="116"/>
      <c r="F163" s="116"/>
      <c r="G163" s="116"/>
      <c r="H163" s="116"/>
      <c r="I163" s="116"/>
      <c r="J163" s="117"/>
      <c r="K163" s="66"/>
      <c r="L163" s="67"/>
      <c r="M163" s="46"/>
      <c r="N163"/>
    </row>
    <row r="164" spans="1:14" ht="12" customHeight="1">
      <c r="A164" s="57"/>
      <c r="B164" s="63">
        <v>15</v>
      </c>
      <c r="C164" s="58" t="s">
        <v>558</v>
      </c>
      <c r="D164" s="112"/>
      <c r="E164" s="113"/>
      <c r="F164" s="113"/>
      <c r="G164" s="113"/>
      <c r="H164" s="113"/>
      <c r="I164" s="113"/>
      <c r="J164" s="114"/>
      <c r="K164" s="64" t="s">
        <v>861</v>
      </c>
      <c r="L164" s="65"/>
      <c r="M164" s="46"/>
      <c r="N164"/>
    </row>
    <row r="165" spans="1:14" ht="12" customHeight="1">
      <c r="A165" s="54" t="s">
        <v>118</v>
      </c>
      <c r="B165" s="59"/>
      <c r="C165" s="60" t="s">
        <v>270</v>
      </c>
      <c r="D165" s="115"/>
      <c r="E165" s="116"/>
      <c r="F165" s="116"/>
      <c r="G165" s="116"/>
      <c r="H165" s="116"/>
      <c r="I165" s="116"/>
      <c r="J165" s="117"/>
      <c r="K165" s="66"/>
      <c r="L165" s="67"/>
      <c r="M165" s="46"/>
      <c r="N165"/>
    </row>
    <row r="166" spans="1:14" ht="12" customHeight="1">
      <c r="A166" s="57"/>
      <c r="B166" s="63">
        <v>49</v>
      </c>
      <c r="C166" s="58" t="s">
        <v>591</v>
      </c>
      <c r="D166" s="112"/>
      <c r="E166" s="113"/>
      <c r="F166" s="113"/>
      <c r="G166" s="113"/>
      <c r="H166" s="113"/>
      <c r="I166" s="113"/>
      <c r="J166" s="114"/>
      <c r="K166" s="64" t="s">
        <v>859</v>
      </c>
      <c r="L166" s="65"/>
      <c r="M166" s="46"/>
      <c r="N166"/>
    </row>
    <row r="167" spans="1:14" ht="12" customHeight="1">
      <c r="A167" s="54" t="s">
        <v>116</v>
      </c>
      <c r="B167" s="59"/>
      <c r="C167" s="60" t="s">
        <v>343</v>
      </c>
      <c r="D167" s="115"/>
      <c r="E167" s="116"/>
      <c r="F167" s="116"/>
      <c r="G167" s="116"/>
      <c r="H167" s="116"/>
      <c r="I167" s="116"/>
      <c r="J167" s="117"/>
      <c r="K167" s="66"/>
      <c r="L167" s="67"/>
      <c r="M167" s="46"/>
      <c r="N167"/>
    </row>
    <row r="168" spans="1:14" ht="12" customHeight="1">
      <c r="A168" s="57"/>
      <c r="B168" s="63">
        <v>50</v>
      </c>
      <c r="C168" s="58" t="s">
        <v>592</v>
      </c>
      <c r="D168" s="112"/>
      <c r="E168" s="113"/>
      <c r="F168" s="113"/>
      <c r="G168" s="113"/>
      <c r="H168" s="113"/>
      <c r="I168" s="113"/>
      <c r="J168" s="114"/>
      <c r="K168" s="64" t="s">
        <v>862</v>
      </c>
      <c r="L168" s="65"/>
      <c r="M168" s="46"/>
      <c r="N168"/>
    </row>
    <row r="169" spans="1:14" ht="12" customHeight="1">
      <c r="A169" s="54" t="s">
        <v>116</v>
      </c>
      <c r="B169" s="59"/>
      <c r="C169" s="60" t="s">
        <v>346</v>
      </c>
      <c r="D169" s="115"/>
      <c r="E169" s="116"/>
      <c r="F169" s="116"/>
      <c r="G169" s="116"/>
      <c r="H169" s="116"/>
      <c r="I169" s="116"/>
      <c r="J169" s="117"/>
      <c r="K169" s="66"/>
      <c r="L169" s="67"/>
      <c r="M169" s="46"/>
      <c r="N169"/>
    </row>
    <row r="170" spans="1:14" ht="12" customHeight="1">
      <c r="A170" s="57"/>
      <c r="B170" s="63">
        <v>53</v>
      </c>
      <c r="C170" s="58" t="s">
        <v>595</v>
      </c>
      <c r="D170" s="112"/>
      <c r="E170" s="113"/>
      <c r="F170" s="113"/>
      <c r="G170" s="113"/>
      <c r="H170" s="113"/>
      <c r="I170" s="113"/>
      <c r="J170" s="114"/>
      <c r="K170" s="64" t="s">
        <v>863</v>
      </c>
      <c r="L170" s="65"/>
      <c r="M170" s="46"/>
      <c r="N170"/>
    </row>
    <row r="171" spans="1:14" ht="12" customHeight="1">
      <c r="A171" s="54" t="s">
        <v>116</v>
      </c>
      <c r="B171" s="59"/>
      <c r="C171" s="60" t="s">
        <v>129</v>
      </c>
      <c r="D171" s="115"/>
      <c r="E171" s="116"/>
      <c r="F171" s="116"/>
      <c r="G171" s="116"/>
      <c r="H171" s="116"/>
      <c r="I171" s="116"/>
      <c r="J171" s="117"/>
      <c r="K171" s="66"/>
      <c r="L171" s="67"/>
      <c r="M171" s="46"/>
      <c r="N171"/>
    </row>
    <row r="172" spans="1:14" ht="12" customHeight="1">
      <c r="A172" s="57"/>
      <c r="B172" s="63">
        <v>59</v>
      </c>
      <c r="C172" s="58" t="s">
        <v>601</v>
      </c>
      <c r="D172" s="112"/>
      <c r="E172" s="113"/>
      <c r="F172" s="113"/>
      <c r="G172" s="113"/>
      <c r="H172" s="113"/>
      <c r="I172" s="113"/>
      <c r="J172" s="114"/>
      <c r="K172" s="64" t="s">
        <v>692</v>
      </c>
      <c r="L172" s="65"/>
      <c r="M172" s="46"/>
      <c r="N172"/>
    </row>
    <row r="173" spans="1:14" ht="12" customHeight="1">
      <c r="A173" s="54" t="s">
        <v>117</v>
      </c>
      <c r="B173" s="59"/>
      <c r="C173" s="60" t="s">
        <v>21</v>
      </c>
      <c r="D173" s="115"/>
      <c r="E173" s="116"/>
      <c r="F173" s="116"/>
      <c r="G173" s="116"/>
      <c r="H173" s="116"/>
      <c r="I173" s="116"/>
      <c r="J173" s="117"/>
      <c r="K173" s="66"/>
      <c r="L173" s="67"/>
      <c r="M173" s="46"/>
      <c r="N173"/>
    </row>
    <row r="174" spans="1:14" ht="12" customHeight="1">
      <c r="A174" s="57"/>
      <c r="B174" s="63">
        <v>83</v>
      </c>
      <c r="C174" s="58" t="s">
        <v>625</v>
      </c>
      <c r="D174" s="112"/>
      <c r="E174" s="113"/>
      <c r="F174" s="113"/>
      <c r="G174" s="113"/>
      <c r="H174" s="113"/>
      <c r="I174" s="113"/>
      <c r="J174" s="114"/>
      <c r="K174" s="64" t="s">
        <v>726</v>
      </c>
      <c r="L174" s="65"/>
      <c r="M174" s="46"/>
      <c r="N174"/>
    </row>
    <row r="175" spans="1:14" ht="12" customHeight="1">
      <c r="A175" s="54" t="s">
        <v>120</v>
      </c>
      <c r="B175" s="59"/>
      <c r="C175" s="60" t="s">
        <v>39</v>
      </c>
      <c r="D175" s="115"/>
      <c r="E175" s="116"/>
      <c r="F175" s="116"/>
      <c r="G175" s="116"/>
      <c r="H175" s="116"/>
      <c r="I175" s="116"/>
      <c r="J175" s="117"/>
      <c r="K175" s="66"/>
      <c r="L175" s="67"/>
      <c r="M175" s="46"/>
      <c r="N175"/>
    </row>
  </sheetData>
  <sheetProtection/>
  <mergeCells count="4">
    <mergeCell ref="D6:J6"/>
    <mergeCell ref="A2:L2"/>
    <mergeCell ref="A3:L3"/>
    <mergeCell ref="A4:L4"/>
  </mergeCells>
  <printOptions horizontalCentered="1"/>
  <pageMargins left="0" right="0" top="0" bottom="0" header="0" footer="0"/>
  <pageSetup horizontalDpi="360" verticalDpi="360" orientation="portrait" paperSize="9" r:id="rId1"/>
  <rowBreaks count="1" manualBreakCount="1">
    <brk id="6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1"/>
  <sheetViews>
    <sheetView zoomScalePageLayoutView="0" workbookViewId="0" topLeftCell="A1">
      <selection activeCell="E114" sqref="E114"/>
    </sheetView>
  </sheetViews>
  <sheetFormatPr defaultColWidth="9.140625" defaultRowHeight="12.75" outlineLevelCol="1"/>
  <cols>
    <col min="1" max="1" width="4.7109375" style="175" customWidth="1"/>
    <col min="2" max="2" width="6.57421875" style="103" customWidth="1"/>
    <col min="3" max="3" width="5.57421875" style="104" customWidth="1"/>
    <col min="4" max="4" width="20.140625" style="102" customWidth="1"/>
    <col min="5" max="5" width="17.421875" style="102" customWidth="1"/>
    <col min="6" max="6" width="10.8515625" style="104" customWidth="1"/>
    <col min="7" max="7" width="22.57421875" style="105" customWidth="1"/>
    <col min="8" max="8" width="13.140625" style="183" customWidth="1"/>
    <col min="9" max="9" width="6.140625" style="184" hidden="1" customWidth="1" outlineLevel="1"/>
    <col min="10" max="10" width="5.28125" style="129" hidden="1" customWidth="1" outlineLevel="1"/>
    <col min="11" max="11" width="10.57421875" style="104" hidden="1" customWidth="1" outlineLevel="1"/>
    <col min="12" max="12" width="9.140625" style="102" customWidth="1" collapsed="1"/>
    <col min="13" max="16384" width="9.140625" style="102" customWidth="1"/>
  </cols>
  <sheetData>
    <row r="1" spans="1:12" ht="14.25" customHeight="1">
      <c r="A1" s="275" t="str">
        <f>Startlist!A1</f>
        <v>Grossi Toidukaubad Viru Ralli 2020</v>
      </c>
      <c r="B1" s="276"/>
      <c r="C1" s="276"/>
      <c r="D1" s="276"/>
      <c r="E1" s="276"/>
      <c r="F1" s="276"/>
      <c r="G1" s="276"/>
      <c r="H1" s="179"/>
      <c r="I1" s="277" t="s">
        <v>155</v>
      </c>
      <c r="J1" s="277"/>
      <c r="K1" s="187">
        <v>11</v>
      </c>
      <c r="L1" s="190"/>
    </row>
    <row r="2" spans="1:12" ht="14.25" customHeight="1">
      <c r="A2" s="275" t="str">
        <f>Startlist!$F2</f>
        <v>04.07.2020</v>
      </c>
      <c r="B2" s="276"/>
      <c r="C2" s="276"/>
      <c r="D2" s="276"/>
      <c r="E2" s="276"/>
      <c r="F2" s="276"/>
      <c r="G2" s="276"/>
      <c r="H2" s="179"/>
      <c r="L2" s="190"/>
    </row>
    <row r="3" spans="1:12" ht="10.5" customHeight="1">
      <c r="A3" s="275" t="str">
        <f>Startlist!$F3</f>
        <v>  Rakvere</v>
      </c>
      <c r="B3" s="276"/>
      <c r="C3" s="276"/>
      <c r="D3" s="276"/>
      <c r="E3" s="276"/>
      <c r="F3" s="276"/>
      <c r="G3" s="276"/>
      <c r="H3" s="179"/>
      <c r="L3" s="190"/>
    </row>
    <row r="4" spans="1:12" ht="13.5" customHeight="1">
      <c r="A4" s="164"/>
      <c r="B4" s="165" t="s">
        <v>69</v>
      </c>
      <c r="C4" s="166"/>
      <c r="D4" s="167"/>
      <c r="E4" s="158"/>
      <c r="F4" s="159"/>
      <c r="G4" s="160"/>
      <c r="H4" s="180"/>
      <c r="L4" s="190"/>
    </row>
    <row r="5" spans="1:12" ht="12.75" customHeight="1">
      <c r="A5" s="161">
        <v>1</v>
      </c>
      <c r="B5" s="168" t="str">
        <f>VLOOKUP($B7,Startlist!$B:$H,6,FALSE)</f>
        <v>OT RACING</v>
      </c>
      <c r="C5" s="169"/>
      <c r="D5" s="170"/>
      <c r="E5" s="170"/>
      <c r="F5" s="169"/>
      <c r="G5" s="171"/>
      <c r="H5" s="181">
        <f>IF(ISERROR(SMALL(H7:H11,1)+SMALL(H7:H11,2)),"-",SMALL(H7:H11,1)+SMALL(H7:H11,2))</f>
        <v>0.0685775462962963</v>
      </c>
      <c r="I5" s="185">
        <f>A5</f>
        <v>1</v>
      </c>
      <c r="J5" s="186">
        <v>1</v>
      </c>
      <c r="K5" s="188">
        <f>H5</f>
        <v>0.0685775462962963</v>
      </c>
      <c r="L5" s="190"/>
    </row>
    <row r="6" spans="1:12" ht="12.75" customHeight="1">
      <c r="A6" s="164"/>
      <c r="B6" s="173"/>
      <c r="C6" s="174"/>
      <c r="D6" s="158"/>
      <c r="E6" s="158"/>
      <c r="F6" s="174"/>
      <c r="G6" s="160"/>
      <c r="H6" s="180"/>
      <c r="I6" s="185">
        <f>A5</f>
        <v>1</v>
      </c>
      <c r="J6" s="186">
        <v>2</v>
      </c>
      <c r="K6" s="189">
        <f>H5</f>
        <v>0.0685775462962963</v>
      </c>
      <c r="L6" s="190"/>
    </row>
    <row r="7" spans="1:12" ht="12.75" customHeight="1">
      <c r="A7" s="164"/>
      <c r="B7" s="173">
        <v>2</v>
      </c>
      <c r="C7" s="174" t="str">
        <f>VLOOKUP($B7,Startlist!$B:$H,2,FALSE)</f>
        <v>MV1</v>
      </c>
      <c r="D7" s="160" t="str">
        <f>VLOOKUP($B7,Startlist!$B:$H,3,FALSE)</f>
        <v>Georg Gross</v>
      </c>
      <c r="E7" s="160" t="str">
        <f>VLOOKUP($B7,Startlist!$B:$H,4,FALSE)</f>
        <v>Raigo Mōlder</v>
      </c>
      <c r="F7" s="174" t="str">
        <f>VLOOKUP($B7,Startlist!$B:$H,5,FALSE)</f>
        <v>EST</v>
      </c>
      <c r="G7" s="160" t="str">
        <f>VLOOKUP($B7,Startlist!$B:$H,7,FALSE)</f>
        <v>Ford Fiesta WRC</v>
      </c>
      <c r="H7" s="182">
        <f>IF(ISERROR(TIMEVALUE(SUBSTITUTE(TRIM(VLOOKUP(B7,Results!B:N,$K$1,FALSE)),".",":"))),"-",TIMEVALUE(SUBSTITUTE(TRIM(VLOOKUP(B7,Results!B:N,$K$1,FALSE)),".",":")))</f>
        <v>0.03330671296296296</v>
      </c>
      <c r="I7" s="185">
        <f>A5</f>
        <v>1</v>
      </c>
      <c r="J7" s="186">
        <v>3</v>
      </c>
      <c r="K7" s="189">
        <f>H5</f>
        <v>0.0685775462962963</v>
      </c>
      <c r="L7" s="190"/>
    </row>
    <row r="8" spans="1:12" ht="12.75" customHeight="1">
      <c r="A8" s="164"/>
      <c r="B8" s="173">
        <v>4</v>
      </c>
      <c r="C8" s="174" t="str">
        <f>VLOOKUP($B8,Startlist!$B:$H,2,FALSE)</f>
        <v>MV2</v>
      </c>
      <c r="D8" s="160" t="str">
        <f>VLOOKUP($B8,Startlist!$B:$H,3,FALSE)</f>
        <v>Priit Koik</v>
      </c>
      <c r="E8" s="160" t="str">
        <f>VLOOKUP($B8,Startlist!$B:$H,4,FALSE)</f>
        <v>Kristo Tamm</v>
      </c>
      <c r="F8" s="174" t="str">
        <f>VLOOKUP($B8,Startlist!$B:$H,5,FALSE)</f>
        <v>EST</v>
      </c>
      <c r="G8" s="160" t="str">
        <f>VLOOKUP($B8,Startlist!$B:$H,7,FALSE)</f>
        <v>Ford Fiesta R5</v>
      </c>
      <c r="H8" s="182">
        <f>IF(ISERROR(TIMEVALUE(SUBSTITUTE(TRIM(VLOOKUP(B8,Results!B:N,$K$1,FALSE)),".",":"))),"-",TIMEVALUE(SUBSTITUTE(TRIM(VLOOKUP(B8,Results!B:N,$K$1,FALSE)),".",":")))</f>
        <v>0.035270833333333335</v>
      </c>
      <c r="I8" s="185">
        <f>A5</f>
        <v>1</v>
      </c>
      <c r="J8" s="186">
        <v>4</v>
      </c>
      <c r="K8" s="189">
        <f>H5</f>
        <v>0.0685775462962963</v>
      </c>
      <c r="L8" s="190"/>
    </row>
    <row r="9" spans="1:12" ht="12.75" customHeight="1">
      <c r="A9" s="164"/>
      <c r="B9" s="173">
        <v>18</v>
      </c>
      <c r="C9" s="174" t="str">
        <f>VLOOKUP($B9,Startlist!$B:$H,2,FALSE)</f>
        <v>MV3</v>
      </c>
      <c r="D9" s="160" t="str">
        <f>VLOOKUP($B9,Startlist!$B:$H,3,FALSE)</f>
        <v>Kaspar Kasari</v>
      </c>
      <c r="E9" s="160" t="str">
        <f>VLOOKUP($B9,Startlist!$B:$H,4,FALSE)</f>
        <v>Jakko Viilo</v>
      </c>
      <c r="F9" s="174" t="str">
        <f>VLOOKUP($B9,Startlist!$B:$H,5,FALSE)</f>
        <v>EST</v>
      </c>
      <c r="G9" s="160" t="str">
        <f>VLOOKUP($B9,Startlist!$B:$H,7,FALSE)</f>
        <v>Ford Fiesta R2</v>
      </c>
      <c r="H9" s="182">
        <f>IF(ISERROR(TIMEVALUE(SUBSTITUTE(TRIM(VLOOKUP(B9,Results!B:N,$K$1,FALSE)),".",":"))),"-",TIMEVALUE(SUBSTITUTE(TRIM(VLOOKUP(B9,Results!B:N,$K$1,FALSE)),".",":")))</f>
        <v>0.059795138888888884</v>
      </c>
      <c r="I9" s="185">
        <f>A5</f>
        <v>1</v>
      </c>
      <c r="J9" s="186">
        <v>5</v>
      </c>
      <c r="K9" s="189">
        <f>H5</f>
        <v>0.0685775462962963</v>
      </c>
      <c r="L9" s="190"/>
    </row>
    <row r="10" spans="1:12" ht="12.75" customHeight="1">
      <c r="A10" s="164"/>
      <c r="B10" s="173">
        <v>23</v>
      </c>
      <c r="C10" s="174" t="str">
        <f>VLOOKUP($B10,Startlist!$B:$H,2,FALSE)</f>
        <v>MV3</v>
      </c>
      <c r="D10" s="160" t="str">
        <f>VLOOKUP($B10,Startlist!$B:$H,3,FALSE)</f>
        <v>Robert Virves</v>
      </c>
      <c r="E10" s="160" t="str">
        <f>VLOOKUP($B10,Startlist!$B:$H,4,FALSE)</f>
        <v>Sander Pruul</v>
      </c>
      <c r="F10" s="174" t="str">
        <f>VLOOKUP($B10,Startlist!$B:$H,5,FALSE)</f>
        <v>EST</v>
      </c>
      <c r="G10" s="160" t="str">
        <f>VLOOKUP($B10,Startlist!$B:$H,7,FALSE)</f>
        <v>Ford Fiesta R2T</v>
      </c>
      <c r="H10" s="182">
        <f>IF(ISERROR(TIMEVALUE(SUBSTITUTE(TRIM(VLOOKUP(B10,Results!B:N,$K$1,FALSE)),".",":"))),"-",TIMEVALUE(SUBSTITUTE(TRIM(VLOOKUP(B10,Results!B:N,$K$1,FALSE)),".",":")))</f>
        <v>0.037069444444444447</v>
      </c>
      <c r="I10" s="185">
        <f>A5</f>
        <v>1</v>
      </c>
      <c r="J10" s="186">
        <v>6</v>
      </c>
      <c r="K10" s="189">
        <f>H5</f>
        <v>0.0685775462962963</v>
      </c>
      <c r="L10" s="190"/>
    </row>
    <row r="11" spans="1:12" ht="12.75" customHeight="1">
      <c r="A11" s="164"/>
      <c r="B11" s="173">
        <v>48</v>
      </c>
      <c r="C11" s="174" t="str">
        <f>VLOOKUP($B11,Startlist!$B:$H,2,FALSE)</f>
        <v>MV6</v>
      </c>
      <c r="D11" s="160" t="str">
        <f>VLOOKUP($B11,Startlist!$B:$H,3,FALSE)</f>
        <v>Erkko East</v>
      </c>
      <c r="E11" s="160" t="str">
        <f>VLOOKUP($B11,Startlist!$B:$H,4,FALSE)</f>
        <v>Margus Brant</v>
      </c>
      <c r="F11" s="174" t="str">
        <f>VLOOKUP($B11,Startlist!$B:$H,5,FALSE)</f>
        <v>EST</v>
      </c>
      <c r="G11" s="160" t="str">
        <f>VLOOKUP($B11,Startlist!$B:$H,7,FALSE)</f>
        <v>Honda Civic Type-R</v>
      </c>
      <c r="H11" s="182" t="str">
        <f>IF(ISERROR(TIMEVALUE(SUBSTITUTE(TRIM(VLOOKUP(B11,Results!B:N,$K$1,FALSE)),".",":"))),"-",TIMEVALUE(SUBSTITUTE(TRIM(VLOOKUP(B11,Results!B:N,$K$1,FALSE)),".",":")))</f>
        <v>-</v>
      </c>
      <c r="I11" s="185">
        <f>A5</f>
        <v>1</v>
      </c>
      <c r="J11" s="186">
        <v>7</v>
      </c>
      <c r="K11" s="189">
        <f>H5</f>
        <v>0.0685775462962963</v>
      </c>
      <c r="L11" s="190"/>
    </row>
    <row r="12" spans="1:12" ht="12.75" customHeight="1">
      <c r="A12" s="164"/>
      <c r="B12" s="173"/>
      <c r="C12" s="174"/>
      <c r="D12" s="158"/>
      <c r="E12" s="158"/>
      <c r="F12" s="174"/>
      <c r="G12" s="160"/>
      <c r="H12" s="180"/>
      <c r="I12" s="185">
        <f>A5</f>
        <v>1</v>
      </c>
      <c r="J12" s="186">
        <v>20</v>
      </c>
      <c r="K12" s="189">
        <f>H5</f>
        <v>0.0685775462962963</v>
      </c>
      <c r="L12" s="190"/>
    </row>
    <row r="13" spans="1:12" ht="12.75" customHeight="1">
      <c r="A13" s="161">
        <v>2</v>
      </c>
      <c r="B13" s="168" t="str">
        <f>VLOOKUP($B15,Startlist!$B:$H,6,FALSE)</f>
        <v>TEAM TEHASE AUTO</v>
      </c>
      <c r="C13" s="169"/>
      <c r="D13" s="170"/>
      <c r="E13" s="170"/>
      <c r="F13" s="169"/>
      <c r="G13" s="171"/>
      <c r="H13" s="181">
        <f>IF(ISERROR(SMALL(H15:H16,1)+SMALL(H15:H16,2)),"-",SMALL(H15:H16,1)+SMALL(H15:H16,2))</f>
        <v>0.07232175925925927</v>
      </c>
      <c r="I13" s="185">
        <f>A13</f>
        <v>2</v>
      </c>
      <c r="J13" s="186">
        <v>1</v>
      </c>
      <c r="K13" s="188">
        <f>H13</f>
        <v>0.07232175925925927</v>
      </c>
      <c r="L13" s="190"/>
    </row>
    <row r="14" spans="1:12" ht="12.75" customHeight="1">
      <c r="A14" s="164"/>
      <c r="B14" s="173"/>
      <c r="C14" s="174"/>
      <c r="D14" s="158"/>
      <c r="E14" s="158"/>
      <c r="F14" s="174"/>
      <c r="G14" s="160"/>
      <c r="H14" s="180"/>
      <c r="I14" s="185">
        <f>A13</f>
        <v>2</v>
      </c>
      <c r="J14" s="186">
        <v>2</v>
      </c>
      <c r="K14" s="189">
        <f>H13</f>
        <v>0.07232175925925927</v>
      </c>
      <c r="L14" s="190"/>
    </row>
    <row r="15" spans="1:12" ht="12.75" customHeight="1">
      <c r="A15" s="164"/>
      <c r="B15" s="173">
        <v>3</v>
      </c>
      <c r="C15" s="174" t="str">
        <f>VLOOKUP($B15,Startlist!$B:$H,2,FALSE)</f>
        <v>MV2</v>
      </c>
      <c r="D15" s="160" t="str">
        <f>VLOOKUP($B15,Startlist!$B:$H,3,FALSE)</f>
        <v>Raul Jeets</v>
      </c>
      <c r="E15" s="160" t="str">
        <f>VLOOKUP($B15,Startlist!$B:$H,4,FALSE)</f>
        <v>Andrus Toom</v>
      </c>
      <c r="F15" s="174" t="str">
        <f>VLOOKUP($B15,Startlist!$B:$H,5,FALSE)</f>
        <v>EST</v>
      </c>
      <c r="G15" s="160" t="str">
        <f>VLOOKUP($B15,Startlist!$B:$H,7,FALSE)</f>
        <v>Skoda Fabia R5 EVO</v>
      </c>
      <c r="H15" s="182">
        <f>IF(ISERROR(TIMEVALUE(SUBSTITUTE(TRIM(VLOOKUP(B15,Results!B:N,$K$1,FALSE)),".",":"))),"-",TIMEVALUE(SUBSTITUTE(TRIM(VLOOKUP(B15,Results!B:N,$K$1,FALSE)),".",":")))</f>
        <v>0.03454513888888889</v>
      </c>
      <c r="I15" s="185">
        <f>A13</f>
        <v>2</v>
      </c>
      <c r="J15" s="186">
        <v>3</v>
      </c>
      <c r="K15" s="189">
        <f>H13</f>
        <v>0.07232175925925927</v>
      </c>
      <c r="L15" s="190"/>
    </row>
    <row r="16" spans="1:12" ht="12.75" customHeight="1">
      <c r="A16" s="164"/>
      <c r="B16" s="173">
        <v>20</v>
      </c>
      <c r="C16" s="174" t="str">
        <f>VLOOKUP($B16,Startlist!$B:$H,2,FALSE)</f>
        <v>MV3</v>
      </c>
      <c r="D16" s="160" t="str">
        <f>VLOOKUP($B16,Startlist!$B:$H,3,FALSE)</f>
        <v>Gregor Jeets</v>
      </c>
      <c r="E16" s="160" t="str">
        <f>VLOOKUP($B16,Startlist!$B:$H,4,FALSE)</f>
        <v>Kauri Pannas</v>
      </c>
      <c r="F16" s="174" t="str">
        <f>VLOOKUP($B16,Startlist!$B:$H,5,FALSE)</f>
        <v>EST</v>
      </c>
      <c r="G16" s="160" t="str">
        <f>VLOOKUP($B16,Startlist!$B:$H,7,FALSE)</f>
        <v>Ford Fiesta R2T</v>
      </c>
      <c r="H16" s="182">
        <f>IF(ISERROR(TIMEVALUE(SUBSTITUTE(TRIM(VLOOKUP(B16,Results!B:N,$K$1,FALSE)),".",":"))),"-",TIMEVALUE(SUBSTITUTE(TRIM(VLOOKUP(B16,Results!B:N,$K$1,FALSE)),".",":")))</f>
        <v>0.03777662037037037</v>
      </c>
      <c r="I16" s="185">
        <f>A13</f>
        <v>2</v>
      </c>
      <c r="J16" s="186">
        <v>4</v>
      </c>
      <c r="K16" s="189">
        <f>H13</f>
        <v>0.07232175925925927</v>
      </c>
      <c r="L16" s="190"/>
    </row>
    <row r="17" spans="1:12" ht="12.75" customHeight="1">
      <c r="A17" s="164"/>
      <c r="B17" s="173"/>
      <c r="C17" s="174"/>
      <c r="D17" s="158"/>
      <c r="E17" s="158"/>
      <c r="F17" s="174"/>
      <c r="G17" s="160"/>
      <c r="H17" s="180"/>
      <c r="I17" s="185">
        <f>A13</f>
        <v>2</v>
      </c>
      <c r="J17" s="186">
        <v>20</v>
      </c>
      <c r="K17" s="189">
        <f>H13</f>
        <v>0.07232175925925927</v>
      </c>
      <c r="L17" s="190"/>
    </row>
    <row r="18" spans="1:12" ht="12.75" customHeight="1">
      <c r="A18" s="161">
        <v>3</v>
      </c>
      <c r="B18" s="168" t="str">
        <f>VLOOKUP($B20,Startlist!$B:$H,6,FALSE)</f>
        <v>MURAKAS RACING TEAM</v>
      </c>
      <c r="C18" s="169"/>
      <c r="D18" s="170"/>
      <c r="E18" s="170"/>
      <c r="F18" s="169"/>
      <c r="G18" s="171"/>
      <c r="H18" s="181">
        <f>IF(ISERROR(SMALL(H20:H24,1)+SMALL(H20:H24,2)),"-",SMALL(H20:H24,1)+SMALL(H20:H24,2))</f>
        <v>0.07380208333333332</v>
      </c>
      <c r="I18" s="185">
        <f>A18</f>
        <v>3</v>
      </c>
      <c r="J18" s="186">
        <v>1</v>
      </c>
      <c r="K18" s="188">
        <f>H18</f>
        <v>0.07380208333333332</v>
      </c>
      <c r="L18" s="190"/>
    </row>
    <row r="19" spans="1:12" ht="12.75" customHeight="1">
      <c r="A19" s="164"/>
      <c r="B19" s="173"/>
      <c r="C19" s="174"/>
      <c r="D19" s="158"/>
      <c r="E19" s="158"/>
      <c r="F19" s="174"/>
      <c r="G19" s="160"/>
      <c r="H19" s="180"/>
      <c r="I19" s="185">
        <f>A18</f>
        <v>3</v>
      </c>
      <c r="J19" s="186">
        <v>2</v>
      </c>
      <c r="K19" s="189">
        <f>H18</f>
        <v>0.07380208333333332</v>
      </c>
      <c r="L19" s="190"/>
    </row>
    <row r="20" spans="1:12" ht="12.75" customHeight="1">
      <c r="A20" s="164"/>
      <c r="B20" s="173">
        <v>9</v>
      </c>
      <c r="C20" s="174" t="str">
        <f>VLOOKUP($B20,Startlist!$B:$H,2,FALSE)</f>
        <v>MV1</v>
      </c>
      <c r="D20" s="160" t="str">
        <f>VLOOKUP($B20,Startlist!$B:$H,3,FALSE)</f>
        <v>Roland Murakas</v>
      </c>
      <c r="E20" s="160" t="str">
        <f>VLOOKUP($B20,Startlist!$B:$H,4,FALSE)</f>
        <v>Kalle Adler</v>
      </c>
      <c r="F20" s="174" t="str">
        <f>VLOOKUP($B20,Startlist!$B:$H,5,FALSE)</f>
        <v>EST</v>
      </c>
      <c r="G20" s="160" t="str">
        <f>VLOOKUP($B20,Startlist!$B:$H,7,FALSE)</f>
        <v>Ford Fiesta</v>
      </c>
      <c r="H20" s="182">
        <f>IF(ISERROR(TIMEVALUE(SUBSTITUTE(TRIM(VLOOKUP(B20,Results!B:N,$K$1,FALSE)),".",":"))),"-",TIMEVALUE(SUBSTITUTE(TRIM(VLOOKUP(B20,Results!B:N,$K$1,FALSE)),".",":")))</f>
        <v>0.034876157407407404</v>
      </c>
      <c r="I20" s="185">
        <f>A18</f>
        <v>3</v>
      </c>
      <c r="J20" s="186">
        <v>3</v>
      </c>
      <c r="K20" s="189">
        <f>H18</f>
        <v>0.07380208333333332</v>
      </c>
      <c r="L20" s="190"/>
    </row>
    <row r="21" spans="1:12" ht="12.75" customHeight="1">
      <c r="A21" s="164"/>
      <c r="B21" s="173">
        <v>14</v>
      </c>
      <c r="C21" s="174" t="str">
        <f>VLOOKUP($B21,Startlist!$B:$H,2,FALSE)</f>
        <v>MV1</v>
      </c>
      <c r="D21" s="160" t="str">
        <f>VLOOKUP($B21,Startlist!$B:$H,3,FALSE)</f>
        <v>Margus Murakas</v>
      </c>
      <c r="E21" s="160" t="str">
        <f>VLOOKUP($B21,Startlist!$B:$H,4,FALSE)</f>
        <v>Rainis Nagel</v>
      </c>
      <c r="F21" s="174" t="str">
        <f>VLOOKUP($B21,Startlist!$B:$H,5,FALSE)</f>
        <v>EST</v>
      </c>
      <c r="G21" s="160" t="str">
        <f>VLOOKUP($B21,Startlist!$B:$H,7,FALSE)</f>
        <v>Audi S1</v>
      </c>
      <c r="H21" s="182" t="str">
        <f>IF(ISERROR(TIMEVALUE(SUBSTITUTE(TRIM(VLOOKUP(B21,Results!B:N,$K$1,FALSE)),".",":"))),"-",TIMEVALUE(SUBSTITUTE(TRIM(VLOOKUP(B21,Results!B:N,$K$1,FALSE)),".",":")))</f>
        <v>-</v>
      </c>
      <c r="I21" s="185">
        <f>A18</f>
        <v>3</v>
      </c>
      <c r="J21" s="186">
        <v>4</v>
      </c>
      <c r="K21" s="189">
        <f>H18</f>
        <v>0.07380208333333332</v>
      </c>
      <c r="L21" s="190"/>
    </row>
    <row r="22" spans="1:12" ht="12.75" customHeight="1">
      <c r="A22" s="164"/>
      <c r="B22" s="173">
        <v>46</v>
      </c>
      <c r="C22" s="174" t="str">
        <f>VLOOKUP($B22,Startlist!$B:$H,2,FALSE)</f>
        <v>MV4</v>
      </c>
      <c r="D22" s="160" t="str">
        <f>VLOOKUP($B22,Startlist!$B:$H,3,FALSE)</f>
        <v>Chrislin Sepp</v>
      </c>
      <c r="E22" s="160" t="str">
        <f>VLOOKUP($B22,Startlist!$B:$H,4,FALSE)</f>
        <v>Kristo Holtsmann</v>
      </c>
      <c r="F22" s="174" t="str">
        <f>VLOOKUP($B22,Startlist!$B:$H,5,FALSE)</f>
        <v>EST</v>
      </c>
      <c r="G22" s="160" t="str">
        <f>VLOOKUP($B22,Startlist!$B:$H,7,FALSE)</f>
        <v>Mitsubishi Lancer Evo 9</v>
      </c>
      <c r="H22" s="182">
        <f>IF(ISERROR(TIMEVALUE(SUBSTITUTE(TRIM(VLOOKUP(B22,Results!B:N,$K$1,FALSE)),".",":"))),"-",TIMEVALUE(SUBSTITUTE(TRIM(VLOOKUP(B22,Results!B:N,$K$1,FALSE)),".",":")))</f>
        <v>0.038925925925925926</v>
      </c>
      <c r="I22" s="185">
        <f>A18</f>
        <v>3</v>
      </c>
      <c r="J22" s="186">
        <v>5</v>
      </c>
      <c r="K22" s="189">
        <f>H18</f>
        <v>0.07380208333333332</v>
      </c>
      <c r="L22" s="190"/>
    </row>
    <row r="23" spans="1:12" ht="12.75" customHeight="1">
      <c r="A23" s="164"/>
      <c r="B23" s="173">
        <v>58</v>
      </c>
      <c r="C23" s="174" t="str">
        <f>VLOOKUP($B23,Startlist!$B:$H,2,FALSE)</f>
        <v>MV6</v>
      </c>
      <c r="D23" s="160" t="str">
        <f>VLOOKUP($B23,Startlist!$B:$H,3,FALSE)</f>
        <v>Raigo Uusjärv</v>
      </c>
      <c r="E23" s="160" t="str">
        <f>VLOOKUP($B23,Startlist!$B:$H,4,FALSE)</f>
        <v>Kristo Parve</v>
      </c>
      <c r="F23" s="174" t="str">
        <f>VLOOKUP($B23,Startlist!$B:$H,5,FALSE)</f>
        <v>EST</v>
      </c>
      <c r="G23" s="160" t="str">
        <f>VLOOKUP($B23,Startlist!$B:$H,7,FALSE)</f>
        <v>Honda Civic Type-R</v>
      </c>
      <c r="H23" s="182">
        <f>IF(ISERROR(TIMEVALUE(SUBSTITUTE(TRIM(VLOOKUP(B23,Results!B:N,$K$1,FALSE)),".",":"))),"-",TIMEVALUE(SUBSTITUTE(TRIM(VLOOKUP(B23,Results!B:N,$K$1,FALSE)),".",":")))</f>
        <v>0.04303472222222222</v>
      </c>
      <c r="I23" s="185">
        <f>A18</f>
        <v>3</v>
      </c>
      <c r="J23" s="186">
        <v>6</v>
      </c>
      <c r="K23" s="189">
        <f>H18</f>
        <v>0.07380208333333332</v>
      </c>
      <c r="L23" s="190"/>
    </row>
    <row r="24" spans="1:12" ht="12.75" customHeight="1">
      <c r="A24" s="164"/>
      <c r="B24" s="173">
        <v>59</v>
      </c>
      <c r="C24" s="174" t="str">
        <f>VLOOKUP($B24,Startlist!$B:$H,2,FALSE)</f>
        <v>MV5</v>
      </c>
      <c r="D24" s="160" t="str">
        <f>VLOOKUP($B24,Startlist!$B:$H,3,FALSE)</f>
        <v>Janek Ojala</v>
      </c>
      <c r="E24" s="160" t="str">
        <f>VLOOKUP($B24,Startlist!$B:$H,4,FALSE)</f>
        <v>Kaido Kabral</v>
      </c>
      <c r="F24" s="174" t="str">
        <f>VLOOKUP($B24,Startlist!$B:$H,5,FALSE)</f>
        <v>EST</v>
      </c>
      <c r="G24" s="160" t="str">
        <f>VLOOKUP($B24,Startlist!$B:$H,7,FALSE)</f>
        <v>Nissan Sunny GTI</v>
      </c>
      <c r="H24" s="182" t="str">
        <f>IF(ISERROR(TIMEVALUE(SUBSTITUTE(TRIM(VLOOKUP(B24,Results!B:N,$K$1,FALSE)),".",":"))),"-",TIMEVALUE(SUBSTITUTE(TRIM(VLOOKUP(B24,Results!B:N,$K$1,FALSE)),".",":")))</f>
        <v>-</v>
      </c>
      <c r="I24" s="185">
        <f>A18</f>
        <v>3</v>
      </c>
      <c r="J24" s="186">
        <v>7</v>
      </c>
      <c r="K24" s="189">
        <f>H18</f>
        <v>0.07380208333333332</v>
      </c>
      <c r="L24" s="190"/>
    </row>
    <row r="25" spans="1:12" ht="12.75" customHeight="1">
      <c r="A25" s="164"/>
      <c r="B25" s="173"/>
      <c r="C25" s="174"/>
      <c r="D25" s="158"/>
      <c r="E25" s="158"/>
      <c r="F25" s="174"/>
      <c r="G25" s="160"/>
      <c r="H25" s="180"/>
      <c r="I25" s="185">
        <f>A18</f>
        <v>3</v>
      </c>
      <c r="J25" s="186">
        <v>20</v>
      </c>
      <c r="K25" s="189">
        <f>H18</f>
        <v>0.07380208333333332</v>
      </c>
      <c r="L25" s="190"/>
    </row>
    <row r="26" spans="1:12" ht="12.75" customHeight="1">
      <c r="A26" s="161">
        <v>4</v>
      </c>
      <c r="B26" s="168" t="str">
        <f>VLOOKUP($B28,Startlist!$B:$H,6,FALSE)</f>
        <v>CUEKS RACING</v>
      </c>
      <c r="C26" s="169"/>
      <c r="D26" s="170"/>
      <c r="E26" s="170"/>
      <c r="F26" s="169"/>
      <c r="G26" s="171"/>
      <c r="H26" s="181">
        <f>IF(ISERROR(SMALL(H28:H30,1)+SMALL(H28:H30,2)),"-",SMALL(H28:H30,1)+SMALL(H28:H30,2))</f>
        <v>0.07519444444444444</v>
      </c>
      <c r="I26" s="185">
        <f>A26</f>
        <v>4</v>
      </c>
      <c r="J26" s="186">
        <v>1</v>
      </c>
      <c r="K26" s="188">
        <f>H26</f>
        <v>0.07519444444444444</v>
      </c>
      <c r="L26" s="190"/>
    </row>
    <row r="27" spans="1:12" ht="12.75" customHeight="1">
      <c r="A27" s="164"/>
      <c r="B27" s="173"/>
      <c r="C27" s="174"/>
      <c r="D27" s="158"/>
      <c r="E27" s="158"/>
      <c r="F27" s="174"/>
      <c r="G27" s="160"/>
      <c r="H27" s="180"/>
      <c r="I27" s="185">
        <f>A26</f>
        <v>4</v>
      </c>
      <c r="J27" s="186">
        <v>2</v>
      </c>
      <c r="K27" s="189">
        <f>H26</f>
        <v>0.07519444444444444</v>
      </c>
      <c r="L27" s="190"/>
    </row>
    <row r="28" spans="1:12" ht="12.75" customHeight="1">
      <c r="A28" s="164"/>
      <c r="B28" s="173">
        <v>26</v>
      </c>
      <c r="C28" s="174" t="str">
        <f>VLOOKUP($B28,Startlist!$B:$H,2,FALSE)</f>
        <v>MV7</v>
      </c>
      <c r="D28" s="160" t="str">
        <f>VLOOKUP($B28,Startlist!$B:$H,3,FALSE)</f>
        <v>Marko Ringenberg</v>
      </c>
      <c r="E28" s="160" t="str">
        <f>VLOOKUP($B28,Startlist!$B:$H,4,FALSE)</f>
        <v>Allar Heina</v>
      </c>
      <c r="F28" s="174" t="str">
        <f>VLOOKUP($B28,Startlist!$B:$H,5,FALSE)</f>
        <v>EST</v>
      </c>
      <c r="G28" s="160" t="str">
        <f>VLOOKUP($B28,Startlist!$B:$H,7,FALSE)</f>
        <v>BMW M3</v>
      </c>
      <c r="H28" s="182">
        <f>IF(ISERROR(TIMEVALUE(SUBSTITUTE(TRIM(VLOOKUP(B28,Results!B:N,$K$1,FALSE)),".",":"))),"-",TIMEVALUE(SUBSTITUTE(TRIM(VLOOKUP(B28,Results!B:N,$K$1,FALSE)),".",":")))</f>
        <v>0.03672106481481481</v>
      </c>
      <c r="I28" s="185">
        <f>A26</f>
        <v>4</v>
      </c>
      <c r="J28" s="186">
        <v>3</v>
      </c>
      <c r="K28" s="189">
        <f>H26</f>
        <v>0.07519444444444444</v>
      </c>
      <c r="L28" s="190"/>
    </row>
    <row r="29" spans="1:12" ht="12.75" customHeight="1">
      <c r="A29" s="164"/>
      <c r="B29" s="173">
        <v>34</v>
      </c>
      <c r="C29" s="174" t="str">
        <f>VLOOKUP($B29,Startlist!$B:$H,2,FALSE)</f>
        <v>MV4</v>
      </c>
      <c r="D29" s="160" t="str">
        <f>VLOOKUP($B29,Startlist!$B:$H,3,FALSE)</f>
        <v>Henri Franke</v>
      </c>
      <c r="E29" s="160" t="str">
        <f>VLOOKUP($B29,Startlist!$B:$H,4,FALSE)</f>
        <v>Arvo Liimann</v>
      </c>
      <c r="F29" s="174" t="str">
        <f>VLOOKUP($B29,Startlist!$B:$H,5,FALSE)</f>
        <v>EST</v>
      </c>
      <c r="G29" s="160" t="str">
        <f>VLOOKUP($B29,Startlist!$B:$H,7,FALSE)</f>
        <v>Subaru Impreza</v>
      </c>
      <c r="H29" s="182">
        <f>IF(ISERROR(TIMEVALUE(SUBSTITUTE(TRIM(VLOOKUP(B29,Results!B:N,$K$1,FALSE)),".",":"))),"-",TIMEVALUE(SUBSTITUTE(TRIM(VLOOKUP(B29,Results!B:N,$K$1,FALSE)),".",":")))</f>
        <v>0.03847337962962963</v>
      </c>
      <c r="I29" s="185">
        <f>A26</f>
        <v>4</v>
      </c>
      <c r="J29" s="186">
        <v>4</v>
      </c>
      <c r="K29" s="189">
        <f>H26</f>
        <v>0.07519444444444444</v>
      </c>
      <c r="L29" s="190"/>
    </row>
    <row r="30" spans="1:12" ht="12.75" customHeight="1">
      <c r="A30" s="164"/>
      <c r="B30" s="173">
        <v>54</v>
      </c>
      <c r="C30" s="174" t="str">
        <f>VLOOKUP($B30,Startlist!$B:$H,2,FALSE)</f>
        <v>MV4</v>
      </c>
      <c r="D30" s="160" t="str">
        <f>VLOOKUP($B30,Startlist!$B:$H,3,FALSE)</f>
        <v>Renee Laan</v>
      </c>
      <c r="E30" s="160" t="str">
        <f>VLOOKUP($B30,Startlist!$B:$H,4,FALSE)</f>
        <v>Marko Meesak</v>
      </c>
      <c r="F30" s="174" t="str">
        <f>VLOOKUP($B30,Startlist!$B:$H,5,FALSE)</f>
        <v>EST</v>
      </c>
      <c r="G30" s="160" t="str">
        <f>VLOOKUP($B30,Startlist!$B:$H,7,FALSE)</f>
        <v>Subaru Impreza</v>
      </c>
      <c r="H30" s="182">
        <f>IF(ISERROR(TIMEVALUE(SUBSTITUTE(TRIM(VLOOKUP(B30,Results!B:N,$K$1,FALSE)),".",":"))),"-",TIMEVALUE(SUBSTITUTE(TRIM(VLOOKUP(B30,Results!B:N,$K$1,FALSE)),".",":")))</f>
        <v>0.04514351851851852</v>
      </c>
      <c r="I30" s="185">
        <f>A26</f>
        <v>4</v>
      </c>
      <c r="J30" s="186">
        <v>5</v>
      </c>
      <c r="K30" s="189">
        <f>H26</f>
        <v>0.07519444444444444</v>
      </c>
      <c r="L30" s="190"/>
    </row>
    <row r="31" spans="1:12" ht="12.75" customHeight="1">
      <c r="A31" s="164"/>
      <c r="B31" s="173"/>
      <c r="C31" s="174"/>
      <c r="D31" s="158"/>
      <c r="E31" s="158"/>
      <c r="F31" s="174"/>
      <c r="G31" s="160"/>
      <c r="H31" s="180"/>
      <c r="I31" s="185">
        <f>A26</f>
        <v>4</v>
      </c>
      <c r="J31" s="186">
        <v>20</v>
      </c>
      <c r="K31" s="189">
        <f>H26</f>
        <v>0.07519444444444444</v>
      </c>
      <c r="L31" s="190"/>
    </row>
    <row r="32" spans="1:12" ht="12.75" customHeight="1">
      <c r="A32" s="161">
        <v>5</v>
      </c>
      <c r="B32" s="168" t="str">
        <f>VLOOKUP($B34,Startlist!$B:$H,6,FALSE)</f>
        <v>MS RACING</v>
      </c>
      <c r="C32" s="169"/>
      <c r="D32" s="170"/>
      <c r="E32" s="170"/>
      <c r="F32" s="169"/>
      <c r="G32" s="171"/>
      <c r="H32" s="181">
        <f>IF(ISERROR(SMALL(H34:H37,1)+SMALL(H34:H37,2)),"-",SMALL(H34:H37,1)+SMALL(H34:H37,2))</f>
        <v>0.0787337962962963</v>
      </c>
      <c r="I32" s="185">
        <f>A32</f>
        <v>5</v>
      </c>
      <c r="J32" s="186">
        <v>1</v>
      </c>
      <c r="K32" s="188">
        <f>H32</f>
        <v>0.0787337962962963</v>
      </c>
      <c r="L32" s="190"/>
    </row>
    <row r="33" spans="1:12" ht="12.75" customHeight="1">
      <c r="A33" s="164"/>
      <c r="B33" s="173"/>
      <c r="C33" s="174"/>
      <c r="D33" s="158"/>
      <c r="E33" s="158"/>
      <c r="F33" s="174"/>
      <c r="G33" s="160"/>
      <c r="H33" s="180"/>
      <c r="I33" s="185">
        <f>A32</f>
        <v>5</v>
      </c>
      <c r="J33" s="186">
        <v>2</v>
      </c>
      <c r="K33" s="189">
        <f>H32</f>
        <v>0.0787337962962963</v>
      </c>
      <c r="L33" s="190"/>
    </row>
    <row r="34" spans="1:12" ht="12.75" customHeight="1">
      <c r="A34" s="164"/>
      <c r="B34" s="173">
        <v>29</v>
      </c>
      <c r="C34" s="174" t="str">
        <f>VLOOKUP($B34,Startlist!$B:$H,2,FALSE)</f>
        <v>MV7</v>
      </c>
      <c r="D34" s="160" t="str">
        <f>VLOOKUP($B34,Startlist!$B:$H,3,FALSE)</f>
        <v>Toomas Vask</v>
      </c>
      <c r="E34" s="160" t="str">
        <f>VLOOKUP($B34,Startlist!$B:$H,4,FALSE)</f>
        <v>Taaniel Tigas</v>
      </c>
      <c r="F34" s="174" t="str">
        <f>VLOOKUP($B34,Startlist!$B:$H,5,FALSE)</f>
        <v>EST</v>
      </c>
      <c r="G34" s="160" t="str">
        <f>VLOOKUP($B34,Startlist!$B:$H,7,FALSE)</f>
        <v>BMW M3</v>
      </c>
      <c r="H34" s="182">
        <f>IF(ISERROR(TIMEVALUE(SUBSTITUTE(TRIM(VLOOKUP(B34,Results!B:N,$K$1,FALSE)),".",":"))),"-",TIMEVALUE(SUBSTITUTE(TRIM(VLOOKUP(B34,Results!B:N,$K$1,FALSE)),".",":")))</f>
        <v>0.03882638888888889</v>
      </c>
      <c r="I34" s="185">
        <f>A32</f>
        <v>5</v>
      </c>
      <c r="J34" s="186">
        <v>3</v>
      </c>
      <c r="K34" s="189">
        <f>H32</f>
        <v>0.0787337962962963</v>
      </c>
      <c r="L34" s="190"/>
    </row>
    <row r="35" spans="1:12" ht="12.75" customHeight="1">
      <c r="A35" s="164"/>
      <c r="B35" s="173">
        <v>35</v>
      </c>
      <c r="C35" s="174" t="str">
        <f>VLOOKUP($B35,Startlist!$B:$H,2,FALSE)</f>
        <v>MV6</v>
      </c>
      <c r="D35" s="160" t="str">
        <f>VLOOKUP($B35,Startlist!$B:$H,3,FALSE)</f>
        <v>David Sultanjants</v>
      </c>
      <c r="E35" s="160" t="str">
        <f>VLOOKUP($B35,Startlist!$B:$H,4,FALSE)</f>
        <v>Siim Oja</v>
      </c>
      <c r="F35" s="174" t="str">
        <f>VLOOKUP($B35,Startlist!$B:$H,5,FALSE)</f>
        <v>EST</v>
      </c>
      <c r="G35" s="160" t="str">
        <f>VLOOKUP($B35,Startlist!$B:$H,7,FALSE)</f>
        <v>CITROEN DS3</v>
      </c>
      <c r="H35" s="182">
        <f>IF(ISERROR(TIMEVALUE(SUBSTITUTE(TRIM(VLOOKUP(B35,Results!B:N,$K$1,FALSE)),".",":"))),"-",TIMEVALUE(SUBSTITUTE(TRIM(VLOOKUP(B35,Results!B:N,$K$1,FALSE)),".",":")))</f>
        <v>0.03990740740740741</v>
      </c>
      <c r="I35" s="185">
        <f>A32</f>
        <v>5</v>
      </c>
      <c r="J35" s="186">
        <v>4</v>
      </c>
      <c r="K35" s="189">
        <f>H32</f>
        <v>0.0787337962962963</v>
      </c>
      <c r="L35" s="190"/>
    </row>
    <row r="36" spans="1:12" ht="12.75" customHeight="1">
      <c r="A36" s="164"/>
      <c r="B36" s="173">
        <v>43</v>
      </c>
      <c r="C36" s="174" t="str">
        <f>VLOOKUP($B36,Startlist!$B:$H,2,FALSE)</f>
        <v>MV4</v>
      </c>
      <c r="D36" s="160" t="str">
        <f>VLOOKUP($B36,Startlist!$B:$H,3,FALSE)</f>
        <v>Janek Vallask</v>
      </c>
      <c r="E36" s="160" t="str">
        <f>VLOOKUP($B36,Startlist!$B:$H,4,FALSE)</f>
        <v>Kaupo Vana</v>
      </c>
      <c r="F36" s="174" t="str">
        <f>VLOOKUP($B36,Startlist!$B:$H,5,FALSE)</f>
        <v>EST</v>
      </c>
      <c r="G36" s="160" t="str">
        <f>VLOOKUP($B36,Startlist!$B:$H,7,FALSE)</f>
        <v>Subaru Impreza</v>
      </c>
      <c r="H36" s="182">
        <f>IF(ISERROR(TIMEVALUE(SUBSTITUTE(TRIM(VLOOKUP(B36,Results!B:N,$K$1,FALSE)),".",":"))),"-",TIMEVALUE(SUBSTITUTE(TRIM(VLOOKUP(B36,Results!B:N,$K$1,FALSE)),".",":")))</f>
        <v>0.04003703703703704</v>
      </c>
      <c r="I36" s="185">
        <f>A32</f>
        <v>5</v>
      </c>
      <c r="J36" s="186">
        <v>5</v>
      </c>
      <c r="K36" s="189">
        <f>H32</f>
        <v>0.0787337962962963</v>
      </c>
      <c r="L36" s="190"/>
    </row>
    <row r="37" spans="1:12" ht="12.75" customHeight="1">
      <c r="A37" s="164"/>
      <c r="B37" s="173">
        <v>65</v>
      </c>
      <c r="C37" s="174" t="str">
        <f>VLOOKUP($B37,Startlist!$B:$H,2,FALSE)</f>
        <v>MV6</v>
      </c>
      <c r="D37" s="160" t="str">
        <f>VLOOKUP($B37,Startlist!$B:$H,3,FALSE)</f>
        <v>Erkki Jürgenson</v>
      </c>
      <c r="E37" s="160" t="str">
        <f>VLOOKUP($B37,Startlist!$B:$H,4,FALSE)</f>
        <v>Jaanus Piller</v>
      </c>
      <c r="F37" s="174" t="str">
        <f>VLOOKUP($B37,Startlist!$B:$H,5,FALSE)</f>
        <v>EST</v>
      </c>
      <c r="G37" s="160" t="str">
        <f>VLOOKUP($B37,Startlist!$B:$H,7,FALSE)</f>
        <v>BMW 318IS</v>
      </c>
      <c r="H37" s="182">
        <f>IF(ISERROR(TIMEVALUE(SUBSTITUTE(TRIM(VLOOKUP(B37,Results!B:N,$K$1,FALSE)),".",":"))),"-",TIMEVALUE(SUBSTITUTE(TRIM(VLOOKUP(B37,Results!B:N,$K$1,FALSE)),".",":")))</f>
        <v>0.04497222222222222</v>
      </c>
      <c r="I37" s="185">
        <f>A32</f>
        <v>5</v>
      </c>
      <c r="J37" s="186">
        <v>6</v>
      </c>
      <c r="K37" s="189">
        <f>H32</f>
        <v>0.0787337962962963</v>
      </c>
      <c r="L37" s="190"/>
    </row>
    <row r="38" spans="1:12" ht="12.75" customHeight="1">
      <c r="A38" s="164"/>
      <c r="B38" s="173"/>
      <c r="C38" s="174"/>
      <c r="D38" s="158"/>
      <c r="E38" s="158"/>
      <c r="F38" s="174"/>
      <c r="G38" s="160"/>
      <c r="H38" s="180"/>
      <c r="I38" s="185">
        <f>A32</f>
        <v>5</v>
      </c>
      <c r="J38" s="186">
        <v>20</v>
      </c>
      <c r="K38" s="189">
        <f>H32</f>
        <v>0.0787337962962963</v>
      </c>
      <c r="L38" s="190"/>
    </row>
    <row r="39" spans="1:12" ht="12.75" customHeight="1">
      <c r="A39" s="161">
        <v>6</v>
      </c>
      <c r="B39" s="168" t="str">
        <f>VLOOKUP($B41,Startlist!$B:$H,6,FALSE)</f>
        <v>TIKKRI MOTORSPORT</v>
      </c>
      <c r="C39" s="169"/>
      <c r="D39" s="170"/>
      <c r="E39" s="170"/>
      <c r="F39" s="169"/>
      <c r="G39" s="171"/>
      <c r="H39" s="181">
        <f>IF(ISERROR(SMALL(H41:H43,1)+SMALL(H41:H43,2)),"-",SMALL(H41:H43,1)+SMALL(H41:H43,2))</f>
        <v>0.07932060185185186</v>
      </c>
      <c r="I39" s="185">
        <f>A39</f>
        <v>6</v>
      </c>
      <c r="J39" s="186">
        <v>1</v>
      </c>
      <c r="K39" s="188">
        <f>H39</f>
        <v>0.07932060185185186</v>
      </c>
      <c r="L39" s="190"/>
    </row>
    <row r="40" spans="1:12" ht="12.75" customHeight="1">
      <c r="A40" s="164"/>
      <c r="B40" s="173"/>
      <c r="C40" s="174"/>
      <c r="D40" s="158"/>
      <c r="E40" s="158"/>
      <c r="F40" s="174"/>
      <c r="G40" s="160"/>
      <c r="H40" s="180"/>
      <c r="I40" s="185">
        <f>A39</f>
        <v>6</v>
      </c>
      <c r="J40" s="186">
        <v>2</v>
      </c>
      <c r="K40" s="189">
        <f>H39</f>
        <v>0.07932060185185186</v>
      </c>
      <c r="L40" s="190"/>
    </row>
    <row r="41" spans="1:12" ht="12.75" customHeight="1">
      <c r="A41" s="164"/>
      <c r="B41" s="173">
        <v>33</v>
      </c>
      <c r="C41" s="174" t="str">
        <f>VLOOKUP($B41,Startlist!$B:$H,2,FALSE)</f>
        <v>MV4</v>
      </c>
      <c r="D41" s="160" t="str">
        <f>VLOOKUP($B41,Startlist!$B:$H,3,FALSE)</f>
        <v>Mart Tikkerbär</v>
      </c>
      <c r="E41" s="160" t="str">
        <f>VLOOKUP($B41,Startlist!$B:$H,4,FALSE)</f>
        <v>Genri Pähnapuu</v>
      </c>
      <c r="F41" s="174" t="str">
        <f>VLOOKUP($B41,Startlist!$B:$H,5,FALSE)</f>
        <v>EST</v>
      </c>
      <c r="G41" s="160" t="str">
        <f>VLOOKUP($B41,Startlist!$B:$H,7,FALSE)</f>
        <v>Mitsubishi Lancer Evo 9</v>
      </c>
      <c r="H41" s="182">
        <f>IF(ISERROR(TIMEVALUE(SUBSTITUTE(TRIM(VLOOKUP(B41,Results!B:N,$K$1,FALSE)),".",":"))),"-",TIMEVALUE(SUBSTITUTE(TRIM(VLOOKUP(B41,Results!B:N,$K$1,FALSE)),".",":")))</f>
        <v>0.039017361111111114</v>
      </c>
      <c r="I41" s="185">
        <f>A39</f>
        <v>6</v>
      </c>
      <c r="J41" s="186">
        <v>3</v>
      </c>
      <c r="K41" s="189">
        <f>H39</f>
        <v>0.07932060185185186</v>
      </c>
      <c r="L41" s="190"/>
    </row>
    <row r="42" spans="1:12" ht="12.75" customHeight="1">
      <c r="A42" s="164"/>
      <c r="B42" s="173">
        <v>60</v>
      </c>
      <c r="C42" s="174" t="str">
        <f>VLOOKUP($B42,Startlist!$B:$H,2,FALSE)</f>
        <v>MV6</v>
      </c>
      <c r="D42" s="160" t="str">
        <f>VLOOKUP($B42,Startlist!$B:$H,3,FALSE)</f>
        <v>Keiro Orgus</v>
      </c>
      <c r="E42" s="160" t="str">
        <f>VLOOKUP($B42,Startlist!$B:$H,4,FALSE)</f>
        <v>Janar Lehtniit</v>
      </c>
      <c r="F42" s="174" t="str">
        <f>VLOOKUP($B42,Startlist!$B:$H,5,FALSE)</f>
        <v>EST</v>
      </c>
      <c r="G42" s="160" t="str">
        <f>VLOOKUP($B42,Startlist!$B:$H,7,FALSE)</f>
        <v>Honda Civic Type-R</v>
      </c>
      <c r="H42" s="182">
        <f>IF(ISERROR(TIMEVALUE(SUBSTITUTE(TRIM(VLOOKUP(B42,Results!B:N,$K$1,FALSE)),".",":"))),"-",TIMEVALUE(SUBSTITUTE(TRIM(VLOOKUP(B42,Results!B:N,$K$1,FALSE)),".",":")))</f>
        <v>0.040303240740740744</v>
      </c>
      <c r="I42" s="185">
        <f>A39</f>
        <v>6</v>
      </c>
      <c r="J42" s="186">
        <v>4</v>
      </c>
      <c r="K42" s="189">
        <f>H39</f>
        <v>0.07932060185185186</v>
      </c>
      <c r="L42" s="190"/>
    </row>
    <row r="43" spans="1:12" ht="12.75" customHeight="1">
      <c r="A43" s="164"/>
      <c r="B43" s="173">
        <v>71</v>
      </c>
      <c r="C43" s="174" t="str">
        <f>VLOOKUP($B43,Startlist!$B:$H,2,FALSE)</f>
        <v>MV6</v>
      </c>
      <c r="D43" s="160" t="str">
        <f>VLOOKUP($B43,Startlist!$B:$H,3,FALSE)</f>
        <v>Joonas Palmisto</v>
      </c>
      <c r="E43" s="160" t="str">
        <f>VLOOKUP($B43,Startlist!$B:$H,4,FALSE)</f>
        <v>Marko Randma</v>
      </c>
      <c r="F43" s="174" t="str">
        <f>VLOOKUP($B43,Startlist!$B:$H,5,FALSE)</f>
        <v>EST</v>
      </c>
      <c r="G43" s="160" t="str">
        <f>VLOOKUP($B43,Startlist!$B:$H,7,FALSE)</f>
        <v>VW Golf 2</v>
      </c>
      <c r="H43" s="182">
        <f>IF(ISERROR(TIMEVALUE(SUBSTITUTE(TRIM(VLOOKUP(B43,Results!B:N,$K$1,FALSE)),".",":"))),"-",TIMEVALUE(SUBSTITUTE(TRIM(VLOOKUP(B43,Results!B:N,$K$1,FALSE)),".",":")))</f>
        <v>0.041937499999999996</v>
      </c>
      <c r="I43" s="185">
        <f>A39</f>
        <v>6</v>
      </c>
      <c r="J43" s="186">
        <v>5</v>
      </c>
      <c r="K43" s="189">
        <f>H39</f>
        <v>0.07932060185185186</v>
      </c>
      <c r="L43" s="190"/>
    </row>
    <row r="44" spans="1:12" ht="12.75" customHeight="1">
      <c r="A44" s="164"/>
      <c r="B44" s="173"/>
      <c r="C44" s="174"/>
      <c r="D44" s="158"/>
      <c r="E44" s="158"/>
      <c r="F44" s="174"/>
      <c r="G44" s="160"/>
      <c r="H44" s="180"/>
      <c r="I44" s="185">
        <f>A39</f>
        <v>6</v>
      </c>
      <c r="J44" s="186">
        <v>20</v>
      </c>
      <c r="K44" s="189">
        <f>H39</f>
        <v>0.07932060185185186</v>
      </c>
      <c r="L44" s="190"/>
    </row>
    <row r="45" spans="1:12" ht="12.75" customHeight="1">
      <c r="A45" s="161">
        <v>7</v>
      </c>
      <c r="B45" s="168" t="str">
        <f>VLOOKUP($B47,Startlist!$B:$H,6,FALSE)</f>
        <v>KUPATAMA MOTORSPORT</v>
      </c>
      <c r="C45" s="169"/>
      <c r="D45" s="170"/>
      <c r="E45" s="170"/>
      <c r="F45" s="169"/>
      <c r="G45" s="171"/>
      <c r="H45" s="181">
        <f>IF(ISERROR(SMALL(H47:H48,1)+SMALL(H47:H48,2)),"-",SMALL(H47:H48,1)+SMALL(H47:H48,2))</f>
        <v>0.08055324074074074</v>
      </c>
      <c r="I45" s="185">
        <f>A45</f>
        <v>7</v>
      </c>
      <c r="J45" s="186">
        <v>1</v>
      </c>
      <c r="K45" s="188">
        <f>H45</f>
        <v>0.08055324074074074</v>
      </c>
      <c r="L45" s="190"/>
    </row>
    <row r="46" spans="1:12" ht="12.75" customHeight="1">
      <c r="A46" s="164"/>
      <c r="B46" s="173"/>
      <c r="C46" s="174"/>
      <c r="D46" s="158"/>
      <c r="E46" s="158"/>
      <c r="F46" s="174"/>
      <c r="G46" s="160"/>
      <c r="H46" s="180"/>
      <c r="I46" s="185">
        <f>A45</f>
        <v>7</v>
      </c>
      <c r="J46" s="186">
        <v>2</v>
      </c>
      <c r="K46" s="189">
        <f>H45</f>
        <v>0.08055324074074074</v>
      </c>
      <c r="L46" s="190"/>
    </row>
    <row r="47" spans="1:12" ht="12.75" customHeight="1">
      <c r="A47" s="164"/>
      <c r="B47" s="173">
        <v>31</v>
      </c>
      <c r="C47" s="174" t="str">
        <f>VLOOKUP($B47,Startlist!$B:$H,2,FALSE)</f>
        <v>MV4</v>
      </c>
      <c r="D47" s="160" t="str">
        <f>VLOOKUP($B47,Startlist!$B:$H,3,FALSE)</f>
        <v>Siim Liivamägi</v>
      </c>
      <c r="E47" s="160" t="str">
        <f>VLOOKUP($B47,Startlist!$B:$H,4,FALSE)</f>
        <v>Edvin Parisalu</v>
      </c>
      <c r="F47" s="174" t="str">
        <f>VLOOKUP($B47,Startlist!$B:$H,5,FALSE)</f>
        <v>EST</v>
      </c>
      <c r="G47" s="160" t="str">
        <f>VLOOKUP($B47,Startlist!$B:$H,7,FALSE)</f>
        <v>Mitsubishi Lancer Evo 9</v>
      </c>
      <c r="H47" s="182">
        <f>IF(ISERROR(TIMEVALUE(SUBSTITUTE(TRIM(VLOOKUP(B47,Results!B:N,$K$1,FALSE)),".",":"))),"-",TIMEVALUE(SUBSTITUTE(TRIM(VLOOKUP(B47,Results!B:N,$K$1,FALSE)),".",":")))</f>
        <v>0.039796296296296295</v>
      </c>
      <c r="I47" s="185">
        <f>A45</f>
        <v>7</v>
      </c>
      <c r="J47" s="186">
        <v>3</v>
      </c>
      <c r="K47" s="189">
        <f>H45</f>
        <v>0.08055324074074074</v>
      </c>
      <c r="L47" s="190"/>
    </row>
    <row r="48" spans="1:12" ht="12.75" customHeight="1">
      <c r="A48" s="164"/>
      <c r="B48" s="173">
        <v>45</v>
      </c>
      <c r="C48" s="174" t="str">
        <f>VLOOKUP($B48,Startlist!$B:$H,2,FALSE)</f>
        <v>MV4</v>
      </c>
      <c r="D48" s="160" t="str">
        <f>VLOOKUP($B48,Startlist!$B:$H,3,FALSE)</f>
        <v>Markus Morel</v>
      </c>
      <c r="E48" s="160" t="str">
        <f>VLOOKUP($B48,Startlist!$B:$H,4,FALSE)</f>
        <v>Tanel Paut</v>
      </c>
      <c r="F48" s="174" t="str">
        <f>VLOOKUP($B48,Startlist!$B:$H,5,FALSE)</f>
        <v>EST</v>
      </c>
      <c r="G48" s="160" t="str">
        <f>VLOOKUP($B48,Startlist!$B:$H,7,FALSE)</f>
        <v>Mitsubishi Lancer</v>
      </c>
      <c r="H48" s="182">
        <f>IF(ISERROR(TIMEVALUE(SUBSTITUTE(TRIM(VLOOKUP(B48,Results!B:N,$K$1,FALSE)),".",":"))),"-",TIMEVALUE(SUBSTITUTE(TRIM(VLOOKUP(B48,Results!B:N,$K$1,FALSE)),".",":")))</f>
        <v>0.04075694444444444</v>
      </c>
      <c r="I48" s="185">
        <f>A45</f>
        <v>7</v>
      </c>
      <c r="J48" s="186">
        <v>4</v>
      </c>
      <c r="K48" s="189">
        <f>H45</f>
        <v>0.08055324074074074</v>
      </c>
      <c r="L48" s="190"/>
    </row>
    <row r="49" spans="1:12" ht="12.75" customHeight="1">
      <c r="A49" s="164"/>
      <c r="B49" s="173"/>
      <c r="C49" s="174"/>
      <c r="D49" s="158"/>
      <c r="E49" s="158"/>
      <c r="F49" s="174"/>
      <c r="G49" s="160"/>
      <c r="H49" s="180"/>
      <c r="I49" s="185">
        <f>A45</f>
        <v>7</v>
      </c>
      <c r="J49" s="186">
        <v>20</v>
      </c>
      <c r="K49" s="189">
        <f>H45</f>
        <v>0.08055324074074074</v>
      </c>
      <c r="L49" s="190"/>
    </row>
    <row r="50" spans="1:12" ht="12.75" customHeight="1">
      <c r="A50" s="161">
        <v>8</v>
      </c>
      <c r="B50" s="168" t="str">
        <f>VLOOKUP($B52,Startlist!$B:$H,6,FALSE)</f>
        <v>KAUR MOTORSPORT</v>
      </c>
      <c r="C50" s="169"/>
      <c r="D50" s="170"/>
      <c r="E50" s="170"/>
      <c r="F50" s="169"/>
      <c r="G50" s="171"/>
      <c r="H50" s="181">
        <f>IF(ISERROR(SMALL(H52:H54,1)+SMALL(H52:H54,2)),"-",SMALL(H52:H54,1)+SMALL(H52:H54,2))</f>
        <v>0.08084953703703704</v>
      </c>
      <c r="I50" s="185">
        <f>A50</f>
        <v>8</v>
      </c>
      <c r="J50" s="186">
        <v>1</v>
      </c>
      <c r="K50" s="188">
        <f>H50</f>
        <v>0.08084953703703704</v>
      </c>
      <c r="L50" s="190"/>
    </row>
    <row r="51" spans="1:12" ht="12.75" customHeight="1">
      <c r="A51" s="164"/>
      <c r="B51" s="173"/>
      <c r="C51" s="174"/>
      <c r="D51" s="158"/>
      <c r="E51" s="158"/>
      <c r="F51" s="174"/>
      <c r="G51" s="160"/>
      <c r="H51" s="180"/>
      <c r="I51" s="185">
        <f>A50</f>
        <v>8</v>
      </c>
      <c r="J51" s="186">
        <v>2</v>
      </c>
      <c r="K51" s="189">
        <f>H50</f>
        <v>0.08084953703703704</v>
      </c>
      <c r="L51" s="190"/>
    </row>
    <row r="52" spans="1:12" ht="12.75" customHeight="1">
      <c r="A52" s="164"/>
      <c r="B52" s="173">
        <v>6</v>
      </c>
      <c r="C52" s="174" t="str">
        <f>VLOOKUP($B52,Startlist!$B:$H,2,FALSE)</f>
        <v>MV1</v>
      </c>
      <c r="D52" s="160" t="str">
        <f>VLOOKUP($B52,Startlist!$B:$H,3,FALSE)</f>
        <v>Egon Kaur</v>
      </c>
      <c r="E52" s="160" t="str">
        <f>VLOOKUP($B52,Startlist!$B:$H,4,FALSE)</f>
        <v>Silver Simm</v>
      </c>
      <c r="F52" s="174" t="str">
        <f>VLOOKUP($B52,Startlist!$B:$H,5,FALSE)</f>
        <v>EST</v>
      </c>
      <c r="G52" s="160" t="str">
        <f>VLOOKUP($B52,Startlist!$B:$H,7,FALSE)</f>
        <v>Ford Fiesta</v>
      </c>
      <c r="H52" s="182">
        <f>IF(ISERROR(TIMEVALUE(SUBSTITUTE(TRIM(VLOOKUP(B52,Results!B:N,$K$1,FALSE)),".",":"))),"-",TIMEVALUE(SUBSTITUTE(TRIM(VLOOKUP(B52,Results!B:N,$K$1,FALSE)),".",":")))</f>
        <v>0.03401851851851852</v>
      </c>
      <c r="I52" s="185">
        <f>A50</f>
        <v>8</v>
      </c>
      <c r="J52" s="186">
        <v>3</v>
      </c>
      <c r="K52" s="189">
        <f>H50</f>
        <v>0.08084953703703704</v>
      </c>
      <c r="L52" s="190"/>
    </row>
    <row r="53" spans="1:12" ht="12.75" customHeight="1">
      <c r="A53" s="164"/>
      <c r="B53" s="173">
        <v>49</v>
      </c>
      <c r="C53" s="174" t="str">
        <f>VLOOKUP($B53,Startlist!$B:$H,2,FALSE)</f>
        <v>MV7</v>
      </c>
      <c r="D53" s="160" t="str">
        <f>VLOOKUP($B53,Startlist!$B:$H,3,FALSE)</f>
        <v>Kristjan Ojaste</v>
      </c>
      <c r="E53" s="160" t="str">
        <f>VLOOKUP($B53,Startlist!$B:$H,4,FALSE)</f>
        <v>Tōnu Tikerpalu</v>
      </c>
      <c r="F53" s="174" t="str">
        <f>VLOOKUP($B53,Startlist!$B:$H,5,FALSE)</f>
        <v>EST</v>
      </c>
      <c r="G53" s="160" t="str">
        <f>VLOOKUP($B53,Startlist!$B:$H,7,FALSE)</f>
        <v>BMW 328</v>
      </c>
      <c r="H53" s="182" t="str">
        <f>IF(ISERROR(TIMEVALUE(SUBSTITUTE(TRIM(VLOOKUP(B53,Results!B:N,$K$1,FALSE)),".",":"))),"-",TIMEVALUE(SUBSTITUTE(TRIM(VLOOKUP(B53,Results!B:N,$K$1,FALSE)),".",":")))</f>
        <v>-</v>
      </c>
      <c r="I53" s="185">
        <f>A50</f>
        <v>8</v>
      </c>
      <c r="J53" s="186">
        <v>4</v>
      </c>
      <c r="K53" s="189">
        <f>H50</f>
        <v>0.08084953703703704</v>
      </c>
      <c r="L53" s="190"/>
    </row>
    <row r="54" spans="1:12" ht="12.75" customHeight="1">
      <c r="A54" s="164"/>
      <c r="B54" s="173">
        <v>68</v>
      </c>
      <c r="C54" s="174" t="str">
        <f>VLOOKUP($B54,Startlist!$B:$H,2,FALSE)</f>
        <v>MV7</v>
      </c>
      <c r="D54" s="160" t="str">
        <f>VLOOKUP($B54,Startlist!$B:$H,3,FALSE)</f>
        <v>Martin Absalon</v>
      </c>
      <c r="E54" s="160" t="str">
        <f>VLOOKUP($B54,Startlist!$B:$H,4,FALSE)</f>
        <v>Timo Taniel</v>
      </c>
      <c r="F54" s="174" t="str">
        <f>VLOOKUP($B54,Startlist!$B:$H,5,FALSE)</f>
        <v>EST</v>
      </c>
      <c r="G54" s="160" t="str">
        <f>VLOOKUP($B54,Startlist!$B:$H,7,FALSE)</f>
        <v>BMW M3</v>
      </c>
      <c r="H54" s="182">
        <f>IF(ISERROR(TIMEVALUE(SUBSTITUTE(TRIM(VLOOKUP(B54,Results!B:N,$K$1,FALSE)),".",":"))),"-",TIMEVALUE(SUBSTITUTE(TRIM(VLOOKUP(B54,Results!B:N,$K$1,FALSE)),".",":")))</f>
        <v>0.046831018518518515</v>
      </c>
      <c r="I54" s="185">
        <f>A50</f>
        <v>8</v>
      </c>
      <c r="J54" s="186">
        <v>5</v>
      </c>
      <c r="K54" s="189">
        <f>H50</f>
        <v>0.08084953703703704</v>
      </c>
      <c r="L54" s="190"/>
    </row>
    <row r="55" spans="1:12" ht="12.75" customHeight="1">
      <c r="A55" s="164"/>
      <c r="B55" s="173"/>
      <c r="C55" s="174"/>
      <c r="D55" s="158"/>
      <c r="E55" s="158"/>
      <c r="F55" s="174"/>
      <c r="G55" s="160"/>
      <c r="H55" s="180"/>
      <c r="I55" s="185">
        <f>A50</f>
        <v>8</v>
      </c>
      <c r="J55" s="186">
        <v>20</v>
      </c>
      <c r="K55" s="189">
        <f>H50</f>
        <v>0.08084953703703704</v>
      </c>
      <c r="L55" s="190"/>
    </row>
    <row r="56" spans="1:12" ht="12.75" customHeight="1">
      <c r="A56" s="161">
        <v>9</v>
      </c>
      <c r="B56" s="168" t="str">
        <f>VLOOKUP($B58,Startlist!$B:$H,6,FALSE)</f>
        <v>MRF MOTORSPORT</v>
      </c>
      <c r="C56" s="169"/>
      <c r="D56" s="170"/>
      <c r="E56" s="170"/>
      <c r="F56" s="169"/>
      <c r="G56" s="171"/>
      <c r="H56" s="181">
        <f>IF(ISERROR(SMALL(H58:H61,1)+SMALL(H58:H61,2)),"-",SMALL(H58:H61,1)+SMALL(H58:H61,2))</f>
        <v>0.08127199074074073</v>
      </c>
      <c r="I56" s="185">
        <f>A56</f>
        <v>9</v>
      </c>
      <c r="J56" s="186">
        <v>1</v>
      </c>
      <c r="K56" s="188">
        <f>H56</f>
        <v>0.08127199074074073</v>
      </c>
      <c r="L56" s="190"/>
    </row>
    <row r="57" spans="1:12" ht="12.75" customHeight="1">
      <c r="A57" s="164"/>
      <c r="B57" s="173"/>
      <c r="C57" s="174"/>
      <c r="D57" s="158"/>
      <c r="E57" s="158"/>
      <c r="F57" s="174"/>
      <c r="G57" s="160"/>
      <c r="H57" s="180"/>
      <c r="I57" s="185">
        <f>A56</f>
        <v>9</v>
      </c>
      <c r="J57" s="186">
        <v>2</v>
      </c>
      <c r="K57" s="189">
        <f>H56</f>
        <v>0.08127199074074073</v>
      </c>
      <c r="L57" s="190"/>
    </row>
    <row r="58" spans="1:12" ht="12.75" customHeight="1">
      <c r="A58" s="164"/>
      <c r="B58" s="173">
        <v>27</v>
      </c>
      <c r="C58" s="174" t="str">
        <f>VLOOKUP($B58,Startlist!$B:$H,2,FALSE)</f>
        <v>MV7</v>
      </c>
      <c r="D58" s="160" t="str">
        <f>VLOOKUP($B58,Startlist!$B:$H,3,FALSE)</f>
        <v>Raiko Aru</v>
      </c>
      <c r="E58" s="160" t="str">
        <f>VLOOKUP($B58,Startlist!$B:$H,4,FALSE)</f>
        <v>Veiko Kullamäe</v>
      </c>
      <c r="F58" s="174" t="str">
        <f>VLOOKUP($B58,Startlist!$B:$H,5,FALSE)</f>
        <v>EST</v>
      </c>
      <c r="G58" s="160" t="str">
        <f>VLOOKUP($B58,Startlist!$B:$H,7,FALSE)</f>
        <v>BMW 1M</v>
      </c>
      <c r="H58" s="182" t="str">
        <f>IF(ISERROR(TIMEVALUE(SUBSTITUTE(TRIM(VLOOKUP(B58,Results!B:N,$K$1,FALSE)),".",":"))),"-",TIMEVALUE(SUBSTITUTE(TRIM(VLOOKUP(B58,Results!B:N,$K$1,FALSE)),".",":")))</f>
        <v>-</v>
      </c>
      <c r="I58" s="185">
        <f>A56</f>
        <v>9</v>
      </c>
      <c r="J58" s="186">
        <v>3</v>
      </c>
      <c r="K58" s="189">
        <f>H56</f>
        <v>0.08127199074074073</v>
      </c>
      <c r="L58" s="190"/>
    </row>
    <row r="59" spans="1:12" ht="12.75" customHeight="1">
      <c r="A59" s="164"/>
      <c r="B59" s="173">
        <v>28</v>
      </c>
      <c r="C59" s="174" t="str">
        <f>VLOOKUP($B59,Startlist!$B:$H,2,FALSE)</f>
        <v>MV7</v>
      </c>
      <c r="D59" s="160" t="str">
        <f>VLOOKUP($B59,Startlist!$B:$H,3,FALSE)</f>
        <v>Rene Uukareda</v>
      </c>
      <c r="E59" s="160" t="str">
        <f>VLOOKUP($B59,Startlist!$B:$H,4,FALSE)</f>
        <v>Jan Nōlvak</v>
      </c>
      <c r="F59" s="174" t="str">
        <f>VLOOKUP($B59,Startlist!$B:$H,5,FALSE)</f>
        <v>EST</v>
      </c>
      <c r="G59" s="160" t="str">
        <f>VLOOKUP($B59,Startlist!$B:$H,7,FALSE)</f>
        <v>BMW M3</v>
      </c>
      <c r="H59" s="182">
        <f>IF(ISERROR(TIMEVALUE(SUBSTITUTE(TRIM(VLOOKUP(B59,Results!B:N,$K$1,FALSE)),".",":"))),"-",TIMEVALUE(SUBSTITUTE(TRIM(VLOOKUP(B59,Results!B:N,$K$1,FALSE)),".",":")))</f>
        <v>0.03840162037037037</v>
      </c>
      <c r="I59" s="185">
        <f>A56</f>
        <v>9</v>
      </c>
      <c r="J59" s="186">
        <v>4</v>
      </c>
      <c r="K59" s="189">
        <f>H56</f>
        <v>0.08127199074074073</v>
      </c>
      <c r="L59" s="190"/>
    </row>
    <row r="60" spans="1:12" ht="12.75" customHeight="1">
      <c r="A60" s="164"/>
      <c r="B60" s="173">
        <v>55</v>
      </c>
      <c r="C60" s="174" t="str">
        <f>VLOOKUP($B60,Startlist!$B:$H,2,FALSE)</f>
        <v>MV7</v>
      </c>
      <c r="D60" s="160" t="str">
        <f>VLOOKUP($B60,Startlist!$B:$H,3,FALSE)</f>
        <v>Bogdan Shemet</v>
      </c>
      <c r="E60" s="160" t="str">
        <f>VLOOKUP($B60,Startlist!$B:$H,4,FALSE)</f>
        <v>Sven Andevei</v>
      </c>
      <c r="F60" s="174" t="str">
        <f>VLOOKUP($B60,Startlist!$B:$H,5,FALSE)</f>
        <v>EST</v>
      </c>
      <c r="G60" s="160" t="str">
        <f>VLOOKUP($B60,Startlist!$B:$H,7,FALSE)</f>
        <v>BMW E30</v>
      </c>
      <c r="H60" s="182">
        <f>IF(ISERROR(TIMEVALUE(SUBSTITUTE(TRIM(VLOOKUP(B60,Results!B:N,$K$1,FALSE)),".",":"))),"-",TIMEVALUE(SUBSTITUTE(TRIM(VLOOKUP(B60,Results!B:N,$K$1,FALSE)),".",":")))</f>
        <v>0.04287037037037037</v>
      </c>
      <c r="I60" s="185">
        <f>A56</f>
        <v>9</v>
      </c>
      <c r="J60" s="186">
        <v>5</v>
      </c>
      <c r="K60" s="189">
        <f>H56</f>
        <v>0.08127199074074073</v>
      </c>
      <c r="L60" s="190"/>
    </row>
    <row r="61" spans="1:12" ht="12.75" customHeight="1">
      <c r="A61" s="164"/>
      <c r="B61" s="173">
        <v>64</v>
      </c>
      <c r="C61" s="174" t="str">
        <f>VLOOKUP($B61,Startlist!$B:$H,2,FALSE)</f>
        <v>MV7</v>
      </c>
      <c r="D61" s="160" t="str">
        <f>VLOOKUP($B61,Startlist!$B:$H,3,FALSE)</f>
        <v>Marek Tammoja</v>
      </c>
      <c r="E61" s="160" t="str">
        <f>VLOOKUP($B61,Startlist!$B:$H,4,FALSE)</f>
        <v>Markus Tammoja</v>
      </c>
      <c r="F61" s="174" t="str">
        <f>VLOOKUP($B61,Startlist!$B:$H,5,FALSE)</f>
        <v>EST</v>
      </c>
      <c r="G61" s="160" t="str">
        <f>VLOOKUP($B61,Startlist!$B:$H,7,FALSE)</f>
        <v>BMW 316</v>
      </c>
      <c r="H61" s="182" t="str">
        <f>IF(ISERROR(TIMEVALUE(SUBSTITUTE(TRIM(VLOOKUP(B61,Results!B:N,$K$1,FALSE)),".",":"))),"-",TIMEVALUE(SUBSTITUTE(TRIM(VLOOKUP(B61,Results!B:N,$K$1,FALSE)),".",":")))</f>
        <v>-</v>
      </c>
      <c r="I61" s="185">
        <f>A56</f>
        <v>9</v>
      </c>
      <c r="J61" s="186">
        <v>6</v>
      </c>
      <c r="K61" s="189">
        <f>H56</f>
        <v>0.08127199074074073</v>
      </c>
      <c r="L61" s="190"/>
    </row>
    <row r="62" spans="1:12" ht="12.75" customHeight="1">
      <c r="A62" s="164"/>
      <c r="B62" s="173"/>
      <c r="C62" s="174"/>
      <c r="D62" s="158"/>
      <c r="E62" s="158"/>
      <c r="F62" s="174"/>
      <c r="G62" s="160"/>
      <c r="H62" s="180"/>
      <c r="I62" s="185">
        <f>A56</f>
        <v>9</v>
      </c>
      <c r="J62" s="186">
        <v>20</v>
      </c>
      <c r="K62" s="189">
        <f>H56</f>
        <v>0.08127199074074073</v>
      </c>
      <c r="L62" s="190"/>
    </row>
    <row r="63" spans="1:12" ht="12.75" customHeight="1">
      <c r="A63" s="161">
        <v>10</v>
      </c>
      <c r="B63" s="168" t="str">
        <f>VLOOKUP($B65,Startlist!$B:$H,6,FALSE)</f>
        <v>JUURU TEHNIKAKLUBI</v>
      </c>
      <c r="C63" s="169"/>
      <c r="D63" s="170"/>
      <c r="E63" s="170"/>
      <c r="F63" s="169"/>
      <c r="G63" s="171"/>
      <c r="H63" s="181">
        <f>IF(ISERROR(SMALL(H65:H69,1)+SMALL(H65:H69,2)),"-",SMALL(H65:H69,1)+SMALL(H65:H69,2))</f>
        <v>0.08561689814814816</v>
      </c>
      <c r="I63" s="185">
        <f>A63</f>
        <v>10</v>
      </c>
      <c r="J63" s="186">
        <v>1</v>
      </c>
      <c r="K63" s="188">
        <f>H63</f>
        <v>0.08561689814814816</v>
      </c>
      <c r="L63" s="190"/>
    </row>
    <row r="64" spans="1:12" ht="12.75" customHeight="1">
      <c r="A64" s="164"/>
      <c r="B64" s="173"/>
      <c r="C64" s="174"/>
      <c r="D64" s="158"/>
      <c r="E64" s="158"/>
      <c r="F64" s="174"/>
      <c r="G64" s="160"/>
      <c r="H64" s="180"/>
      <c r="I64" s="185">
        <f>A63</f>
        <v>10</v>
      </c>
      <c r="J64" s="186">
        <v>2</v>
      </c>
      <c r="K64" s="189">
        <f>H63</f>
        <v>0.08561689814814816</v>
      </c>
      <c r="L64" s="190"/>
    </row>
    <row r="65" spans="1:12" ht="12.75" customHeight="1">
      <c r="A65" s="164"/>
      <c r="B65" s="173">
        <v>72</v>
      </c>
      <c r="C65" s="174" t="str">
        <f>VLOOKUP($B65,Startlist!$B:$H,2,FALSE)</f>
        <v>MV8</v>
      </c>
      <c r="D65" s="160" t="str">
        <f>VLOOKUP($B65,Startlist!$B:$H,3,FALSE)</f>
        <v>Taavi Niinemets</v>
      </c>
      <c r="E65" s="160" t="str">
        <f>VLOOKUP($B65,Startlist!$B:$H,4,FALSE)</f>
        <v>Esko Allika</v>
      </c>
      <c r="F65" s="174" t="str">
        <f>VLOOKUP($B65,Startlist!$B:$H,5,FALSE)</f>
        <v>EST</v>
      </c>
      <c r="G65" s="160" t="str">
        <f>VLOOKUP($B65,Startlist!$B:$H,7,FALSE)</f>
        <v>GAZ 51A</v>
      </c>
      <c r="H65" s="182">
        <f>IF(ISERROR(TIMEVALUE(SUBSTITUTE(TRIM(VLOOKUP(B65,Results!B:N,$K$1,FALSE)),".",":"))),"-",TIMEVALUE(SUBSTITUTE(TRIM(VLOOKUP(B65,Results!B:N,$K$1,FALSE)),".",":")))</f>
        <v>0.042240740740740745</v>
      </c>
      <c r="I65" s="185">
        <f>A63</f>
        <v>10</v>
      </c>
      <c r="J65" s="186">
        <v>3</v>
      </c>
      <c r="K65" s="189">
        <f>H63</f>
        <v>0.08561689814814816</v>
      </c>
      <c r="L65" s="190"/>
    </row>
    <row r="66" spans="1:12" ht="12.75" customHeight="1">
      <c r="A66" s="164"/>
      <c r="B66" s="173">
        <v>74</v>
      </c>
      <c r="C66" s="174" t="str">
        <f>VLOOKUP($B66,Startlist!$B:$H,2,FALSE)</f>
        <v>MV8</v>
      </c>
      <c r="D66" s="160" t="str">
        <f>VLOOKUP($B66,Startlist!$B:$H,3,FALSE)</f>
        <v>Raik-Karl Aarma</v>
      </c>
      <c r="E66" s="160" t="str">
        <f>VLOOKUP($B66,Startlist!$B:$H,4,FALSE)</f>
        <v>Alo Vahtmäe</v>
      </c>
      <c r="F66" s="174" t="str">
        <f>VLOOKUP($B66,Startlist!$B:$H,5,FALSE)</f>
        <v>EST</v>
      </c>
      <c r="G66" s="160" t="str">
        <f>VLOOKUP($B66,Startlist!$B:$H,7,FALSE)</f>
        <v>GAZ 51</v>
      </c>
      <c r="H66" s="182">
        <f>IF(ISERROR(TIMEVALUE(SUBSTITUTE(TRIM(VLOOKUP(B66,Results!B:N,$K$1,FALSE)),".",":"))),"-",TIMEVALUE(SUBSTITUTE(TRIM(VLOOKUP(B66,Results!B:N,$K$1,FALSE)),".",":")))</f>
        <v>0.05575578703703704</v>
      </c>
      <c r="I66" s="185">
        <f>A63</f>
        <v>10</v>
      </c>
      <c r="J66" s="186">
        <v>4</v>
      </c>
      <c r="K66" s="189">
        <f>H63</f>
        <v>0.08561689814814816</v>
      </c>
      <c r="L66" s="190"/>
    </row>
    <row r="67" spans="1:12" ht="12.75" customHeight="1">
      <c r="A67" s="164"/>
      <c r="B67" s="173">
        <v>75</v>
      </c>
      <c r="C67" s="174" t="str">
        <f>VLOOKUP($B67,Startlist!$B:$H,2,FALSE)</f>
        <v>MV8</v>
      </c>
      <c r="D67" s="160" t="str">
        <f>VLOOKUP($B67,Startlist!$B:$H,3,FALSE)</f>
        <v>Rainer Tuberik</v>
      </c>
      <c r="E67" s="160" t="str">
        <f>VLOOKUP($B67,Startlist!$B:$H,4,FALSE)</f>
        <v>Raido Vetesina</v>
      </c>
      <c r="F67" s="174" t="str">
        <f>VLOOKUP($B67,Startlist!$B:$H,5,FALSE)</f>
        <v>EST</v>
      </c>
      <c r="G67" s="160" t="str">
        <f>VLOOKUP($B67,Startlist!$B:$H,7,FALSE)</f>
        <v>GAZ 51</v>
      </c>
      <c r="H67" s="182">
        <f>IF(ISERROR(TIMEVALUE(SUBSTITUTE(TRIM(VLOOKUP(B67,Results!B:N,$K$1,FALSE)),".",":"))),"-",TIMEVALUE(SUBSTITUTE(TRIM(VLOOKUP(B67,Results!B:N,$K$1,FALSE)),".",":")))</f>
        <v>0.04337615740740741</v>
      </c>
      <c r="I67" s="185">
        <f>A63</f>
        <v>10</v>
      </c>
      <c r="J67" s="186">
        <v>5</v>
      </c>
      <c r="K67" s="189">
        <f>H63</f>
        <v>0.08561689814814816</v>
      </c>
      <c r="L67" s="190"/>
    </row>
    <row r="68" spans="1:12" ht="12.75" customHeight="1">
      <c r="A68" s="164"/>
      <c r="B68" s="173">
        <v>77</v>
      </c>
      <c r="C68" s="174" t="str">
        <f>VLOOKUP($B68,Startlist!$B:$H,2,FALSE)</f>
        <v>MV8</v>
      </c>
      <c r="D68" s="160" t="str">
        <f>VLOOKUP($B68,Startlist!$B:$H,3,FALSE)</f>
        <v>Tarmo Bortnik</v>
      </c>
      <c r="E68" s="160" t="str">
        <f>VLOOKUP($B68,Startlist!$B:$H,4,FALSE)</f>
        <v>Rain Kaljura</v>
      </c>
      <c r="F68" s="174" t="str">
        <f>VLOOKUP($B68,Startlist!$B:$H,5,FALSE)</f>
        <v>EST</v>
      </c>
      <c r="G68" s="160" t="str">
        <f>VLOOKUP($B68,Startlist!$B:$H,7,FALSE)</f>
        <v>GAZ 51A</v>
      </c>
      <c r="H68" s="182">
        <f>IF(ISERROR(TIMEVALUE(SUBSTITUTE(TRIM(VLOOKUP(B68,Results!B:N,$K$1,FALSE)),".",":"))),"-",TIMEVALUE(SUBSTITUTE(TRIM(VLOOKUP(B68,Results!B:N,$K$1,FALSE)),".",":")))</f>
        <v>0.04503009259259259</v>
      </c>
      <c r="I68" s="185">
        <f>A63</f>
        <v>10</v>
      </c>
      <c r="J68" s="186">
        <v>6</v>
      </c>
      <c r="K68" s="189">
        <f>H63</f>
        <v>0.08561689814814816</v>
      </c>
      <c r="L68" s="190"/>
    </row>
    <row r="69" spans="1:12" ht="12.75" customHeight="1">
      <c r="A69" s="164"/>
      <c r="B69" s="173">
        <v>86</v>
      </c>
      <c r="C69" s="174" t="str">
        <f>VLOOKUP($B69,Startlist!$B:$H,2,FALSE)</f>
        <v>MV8</v>
      </c>
      <c r="D69" s="160" t="str">
        <f>VLOOKUP($B69,Startlist!$B:$H,3,FALSE)</f>
        <v>Peeter Tammoja</v>
      </c>
      <c r="E69" s="160" t="str">
        <f>VLOOKUP($B69,Startlist!$B:$H,4,FALSE)</f>
        <v>Janno Tapo</v>
      </c>
      <c r="F69" s="174" t="str">
        <f>VLOOKUP($B69,Startlist!$B:$H,5,FALSE)</f>
        <v>EST</v>
      </c>
      <c r="G69" s="160" t="str">
        <f>VLOOKUP($B69,Startlist!$B:$H,7,FALSE)</f>
        <v>GAZ 53</v>
      </c>
      <c r="H69" s="182" t="str">
        <f>IF(ISERROR(TIMEVALUE(SUBSTITUTE(TRIM(VLOOKUP(B69,Results!B:N,$K$1,FALSE)),".",":"))),"-",TIMEVALUE(SUBSTITUTE(TRIM(VLOOKUP(B69,Results!B:N,$K$1,FALSE)),".",":")))</f>
        <v>-</v>
      </c>
      <c r="I69" s="185">
        <f>A63</f>
        <v>10</v>
      </c>
      <c r="J69" s="186">
        <v>7</v>
      </c>
      <c r="K69" s="189">
        <f>H63</f>
        <v>0.08561689814814816</v>
      </c>
      <c r="L69" s="190"/>
    </row>
    <row r="70" spans="1:12" ht="12.75" customHeight="1">
      <c r="A70" s="164"/>
      <c r="B70" s="173"/>
      <c r="C70" s="174"/>
      <c r="D70" s="158"/>
      <c r="E70" s="158"/>
      <c r="F70" s="174"/>
      <c r="G70" s="160"/>
      <c r="H70" s="180"/>
      <c r="I70" s="185">
        <f>A63</f>
        <v>10</v>
      </c>
      <c r="J70" s="186">
        <v>20</v>
      </c>
      <c r="K70" s="189">
        <f>H63</f>
        <v>0.08561689814814816</v>
      </c>
      <c r="L70" s="190"/>
    </row>
    <row r="71" spans="1:12" ht="12.75" customHeight="1">
      <c r="A71" s="161">
        <v>11</v>
      </c>
      <c r="B71" s="168" t="str">
        <f>VLOOKUP($B73,Startlist!$B:$H,6,FALSE)</f>
        <v>BTR RACING</v>
      </c>
      <c r="C71" s="169"/>
      <c r="D71" s="170"/>
      <c r="E71" s="170"/>
      <c r="F71" s="169"/>
      <c r="G71" s="171"/>
      <c r="H71" s="181">
        <f>IF(ISERROR(SMALL(H73:H78,1)+SMALL(H73:H78,2)),"-",SMALL(H73:H78,1)+SMALL(H73:H78,2))</f>
        <v>0.08593865740740741</v>
      </c>
      <c r="I71" s="185">
        <f>A71</f>
        <v>11</v>
      </c>
      <c r="J71" s="186">
        <v>1</v>
      </c>
      <c r="K71" s="188">
        <f>H71</f>
        <v>0.08593865740740741</v>
      </c>
      <c r="L71" s="190"/>
    </row>
    <row r="72" spans="1:12" ht="12.75" customHeight="1">
      <c r="A72" s="164"/>
      <c r="B72" s="173"/>
      <c r="C72" s="174"/>
      <c r="D72" s="158"/>
      <c r="E72" s="158"/>
      <c r="F72" s="174"/>
      <c r="G72" s="160"/>
      <c r="H72" s="180"/>
      <c r="I72" s="185">
        <f>A71</f>
        <v>11</v>
      </c>
      <c r="J72" s="186">
        <v>2</v>
      </c>
      <c r="K72" s="189">
        <f>H71</f>
        <v>0.08593865740740741</v>
      </c>
      <c r="L72" s="190"/>
    </row>
    <row r="73" spans="1:12" ht="12.75" customHeight="1">
      <c r="A73" s="164"/>
      <c r="B73" s="173">
        <v>37</v>
      </c>
      <c r="C73" s="174" t="str">
        <f>VLOOKUP($B73,Startlist!$B:$H,2,FALSE)</f>
        <v>MV7</v>
      </c>
      <c r="D73" s="160" t="str">
        <f>VLOOKUP($B73,Startlist!$B:$H,3,FALSE)</f>
        <v>Ott Mesikäpp</v>
      </c>
      <c r="E73" s="160" t="str">
        <f>VLOOKUP($B73,Startlist!$B:$H,4,FALSE)</f>
        <v>Raiko Lille</v>
      </c>
      <c r="F73" s="174" t="str">
        <f>VLOOKUP($B73,Startlist!$B:$H,5,FALSE)</f>
        <v>EST</v>
      </c>
      <c r="G73" s="160" t="str">
        <f>VLOOKUP($B73,Startlist!$B:$H,7,FALSE)</f>
        <v>BMW M3</v>
      </c>
      <c r="H73" s="182" t="str">
        <f>IF(ISERROR(TIMEVALUE(SUBSTITUTE(TRIM(VLOOKUP(B73,Results!B:N,$K$1,FALSE)),".",":"))),"-",TIMEVALUE(SUBSTITUTE(TRIM(VLOOKUP(B73,Results!B:N,$K$1,FALSE)),".",":")))</f>
        <v>-</v>
      </c>
      <c r="I73" s="185">
        <f>A71</f>
        <v>11</v>
      </c>
      <c r="J73" s="186">
        <v>3</v>
      </c>
      <c r="K73" s="189">
        <f>H71</f>
        <v>0.08593865740740741</v>
      </c>
      <c r="L73" s="190"/>
    </row>
    <row r="74" spans="1:12" ht="12.75" customHeight="1">
      <c r="A74" s="164"/>
      <c r="B74" s="173">
        <v>44</v>
      </c>
      <c r="C74" s="174" t="str">
        <f>VLOOKUP($B74,Startlist!$B:$H,2,FALSE)</f>
        <v>MV5</v>
      </c>
      <c r="D74" s="160" t="str">
        <f>VLOOKUP($B74,Startlist!$B:$H,3,FALSE)</f>
        <v>Patrick Juhe</v>
      </c>
      <c r="E74" s="160" t="str">
        <f>VLOOKUP($B74,Startlist!$B:$H,4,FALSE)</f>
        <v>Rainis Raidma</v>
      </c>
      <c r="F74" s="174" t="str">
        <f>VLOOKUP($B74,Startlist!$B:$H,5,FALSE)</f>
        <v>EST</v>
      </c>
      <c r="G74" s="160" t="str">
        <f>VLOOKUP($B74,Startlist!$B:$H,7,FALSE)</f>
        <v>Honda Civic</v>
      </c>
      <c r="H74" s="182" t="str">
        <f>IF(ISERROR(TIMEVALUE(SUBSTITUTE(TRIM(VLOOKUP(B74,Results!B:N,$K$1,FALSE)),".",":"))),"-",TIMEVALUE(SUBSTITUTE(TRIM(VLOOKUP(B74,Results!B:N,$K$1,FALSE)),".",":")))</f>
        <v>-</v>
      </c>
      <c r="I74" s="185">
        <f>A71</f>
        <v>11</v>
      </c>
      <c r="J74" s="186">
        <v>4</v>
      </c>
      <c r="K74" s="189">
        <f>H71</f>
        <v>0.08593865740740741</v>
      </c>
      <c r="L74" s="190"/>
    </row>
    <row r="75" spans="1:12" ht="12.75" customHeight="1">
      <c r="A75" s="164"/>
      <c r="B75" s="173">
        <v>52</v>
      </c>
      <c r="C75" s="174" t="str">
        <f>VLOOKUP($B75,Startlist!$B:$H,2,FALSE)</f>
        <v>MV6</v>
      </c>
      <c r="D75" s="160" t="str">
        <f>VLOOKUP($B75,Startlist!$B:$H,3,FALSE)</f>
        <v>Pranko Kōrgesaar</v>
      </c>
      <c r="E75" s="160" t="str">
        <f>VLOOKUP($B75,Startlist!$B:$H,4,FALSE)</f>
        <v>Priit Kōrgesaar</v>
      </c>
      <c r="F75" s="174" t="str">
        <f>VLOOKUP($B75,Startlist!$B:$H,5,FALSE)</f>
        <v>EST</v>
      </c>
      <c r="G75" s="160" t="str">
        <f>VLOOKUP($B75,Startlist!$B:$H,7,FALSE)</f>
        <v>BMW 318TI Compact</v>
      </c>
      <c r="H75" s="182">
        <f>IF(ISERROR(TIMEVALUE(SUBSTITUTE(TRIM(VLOOKUP(B75,Results!B:N,$K$1,FALSE)),".",":"))),"-",TIMEVALUE(SUBSTITUTE(TRIM(VLOOKUP(B75,Results!B:N,$K$1,FALSE)),".",":")))</f>
        <v>0.04211458333333334</v>
      </c>
      <c r="I75" s="185">
        <f>A71</f>
        <v>11</v>
      </c>
      <c r="J75" s="186">
        <v>5</v>
      </c>
      <c r="K75" s="189">
        <f>H71</f>
        <v>0.08593865740740741</v>
      </c>
      <c r="L75" s="190"/>
    </row>
    <row r="76" spans="1:12" ht="12.75" customHeight="1">
      <c r="A76" s="164"/>
      <c r="B76" s="173">
        <v>62</v>
      </c>
      <c r="C76" s="174" t="str">
        <f>VLOOKUP($B76,Startlist!$B:$H,2,FALSE)</f>
        <v>MV6</v>
      </c>
      <c r="D76" s="160" t="str">
        <f>VLOOKUP($B76,Startlist!$B:$H,3,FALSE)</f>
        <v>Imre Randmäe</v>
      </c>
      <c r="E76" s="160" t="str">
        <f>VLOOKUP($B76,Startlist!$B:$H,4,FALSE)</f>
        <v>Ken Hahn</v>
      </c>
      <c r="F76" s="174" t="str">
        <f>VLOOKUP($B76,Startlist!$B:$H,5,FALSE)</f>
        <v>EST</v>
      </c>
      <c r="G76" s="160" t="str">
        <f>VLOOKUP($B76,Startlist!$B:$H,7,FALSE)</f>
        <v>VW Golf 2</v>
      </c>
      <c r="H76" s="182">
        <f>IF(ISERROR(TIMEVALUE(SUBSTITUTE(TRIM(VLOOKUP(B76,Results!B:N,$K$1,FALSE)),".",":"))),"-",TIMEVALUE(SUBSTITUTE(TRIM(VLOOKUP(B76,Results!B:N,$K$1,FALSE)),".",":")))</f>
        <v>0.04382407407407407</v>
      </c>
      <c r="I76" s="185">
        <f>A71</f>
        <v>11</v>
      </c>
      <c r="J76" s="186">
        <v>6</v>
      </c>
      <c r="K76" s="189">
        <f>H71</f>
        <v>0.08593865740740741</v>
      </c>
      <c r="L76" s="190"/>
    </row>
    <row r="77" spans="1:12" ht="12.75" customHeight="1">
      <c r="A77" s="164"/>
      <c r="B77" s="173">
        <v>67</v>
      </c>
      <c r="C77" s="174" t="str">
        <f>VLOOKUP($B77,Startlist!$B:$H,2,FALSE)</f>
        <v>MV6</v>
      </c>
      <c r="D77" s="160" t="str">
        <f>VLOOKUP($B77,Startlist!$B:$H,3,FALSE)</f>
        <v>Kati Nōuakas</v>
      </c>
      <c r="E77" s="160" t="str">
        <f>VLOOKUP($B77,Startlist!$B:$H,4,FALSE)</f>
        <v>Argo Kästik</v>
      </c>
      <c r="F77" s="174" t="str">
        <f>VLOOKUP($B77,Startlist!$B:$H,5,FALSE)</f>
        <v>EST</v>
      </c>
      <c r="G77" s="160" t="str">
        <f>VLOOKUP($B77,Startlist!$B:$H,7,FALSE)</f>
        <v>Honda Civic Type-R</v>
      </c>
      <c r="H77" s="182">
        <f>IF(ISERROR(TIMEVALUE(SUBSTITUTE(TRIM(VLOOKUP(B77,Results!B:N,$K$1,FALSE)),".",":"))),"-",TIMEVALUE(SUBSTITUTE(TRIM(VLOOKUP(B77,Results!B:N,$K$1,FALSE)),".",":")))</f>
        <v>0.045293981481481484</v>
      </c>
      <c r="I77" s="185">
        <f>A71</f>
        <v>11</v>
      </c>
      <c r="J77" s="186">
        <v>7</v>
      </c>
      <c r="K77" s="189">
        <f>H71</f>
        <v>0.08593865740740741</v>
      </c>
      <c r="L77" s="190"/>
    </row>
    <row r="78" spans="1:12" ht="12.75" customHeight="1">
      <c r="A78" s="164"/>
      <c r="B78" s="173">
        <v>69</v>
      </c>
      <c r="C78" s="174" t="str">
        <f>VLOOKUP($B78,Startlist!$B:$H,2,FALSE)</f>
        <v>MV7</v>
      </c>
      <c r="D78" s="160" t="str">
        <f>VLOOKUP($B78,Startlist!$B:$H,3,FALSE)</f>
        <v>Ott Kuurberg</v>
      </c>
      <c r="E78" s="160" t="str">
        <f>VLOOKUP($B78,Startlist!$B:$H,4,FALSE)</f>
        <v>Saimon Köst</v>
      </c>
      <c r="F78" s="174" t="str">
        <f>VLOOKUP($B78,Startlist!$B:$H,5,FALSE)</f>
        <v>EST</v>
      </c>
      <c r="G78" s="160" t="str">
        <f>VLOOKUP($B78,Startlist!$B:$H,7,FALSE)</f>
        <v>BMW 325</v>
      </c>
      <c r="H78" s="182">
        <f>IF(ISERROR(TIMEVALUE(SUBSTITUTE(TRIM(VLOOKUP(B78,Results!B:N,$K$1,FALSE)),".",":"))),"-",TIMEVALUE(SUBSTITUTE(TRIM(VLOOKUP(B78,Results!B:N,$K$1,FALSE)),".",":")))</f>
        <v>0.04565046296296296</v>
      </c>
      <c r="I78" s="185">
        <f>A71</f>
        <v>11</v>
      </c>
      <c r="J78" s="186">
        <v>8</v>
      </c>
      <c r="K78" s="189">
        <f>H71</f>
        <v>0.08593865740740741</v>
      </c>
      <c r="L78" s="190"/>
    </row>
    <row r="79" spans="1:12" ht="12.75" customHeight="1">
      <c r="A79" s="164"/>
      <c r="B79" s="173"/>
      <c r="C79" s="174"/>
      <c r="D79" s="158"/>
      <c r="E79" s="158"/>
      <c r="F79" s="174"/>
      <c r="G79" s="160"/>
      <c r="H79" s="180"/>
      <c r="I79" s="185">
        <f>A71</f>
        <v>11</v>
      </c>
      <c r="J79" s="186">
        <v>20</v>
      </c>
      <c r="K79" s="189">
        <f>H71</f>
        <v>0.08593865740740741</v>
      </c>
      <c r="L79" s="190"/>
    </row>
    <row r="80" spans="1:12" ht="12.75" customHeight="1">
      <c r="A80" s="161">
        <v>12</v>
      </c>
      <c r="B80" s="168" t="str">
        <f>VLOOKUP($B82,Startlist!$B:$H,6,FALSE)</f>
        <v>MILREM MOTORSPORT</v>
      </c>
      <c r="C80" s="169"/>
      <c r="D80" s="170"/>
      <c r="E80" s="170"/>
      <c r="F80" s="169"/>
      <c r="G80" s="171"/>
      <c r="H80" s="181">
        <f>IF(ISERROR(SMALL(H82:H84,1)+SMALL(H82:H84,2)),"-",SMALL(H82:H84,1)+SMALL(H82:H84,2))</f>
        <v>0.08656250000000001</v>
      </c>
      <c r="I80" s="185">
        <f>A80</f>
        <v>12</v>
      </c>
      <c r="J80" s="186">
        <v>1</v>
      </c>
      <c r="K80" s="188">
        <f>H80</f>
        <v>0.08656250000000001</v>
      </c>
      <c r="L80" s="190"/>
    </row>
    <row r="81" spans="1:12" ht="12.75" customHeight="1">
      <c r="A81" s="164"/>
      <c r="B81" s="173"/>
      <c r="C81" s="174"/>
      <c r="D81" s="158"/>
      <c r="E81" s="158"/>
      <c r="F81" s="174"/>
      <c r="G81" s="160"/>
      <c r="H81" s="180"/>
      <c r="I81" s="185">
        <f>A80</f>
        <v>12</v>
      </c>
      <c r="J81" s="186">
        <v>2</v>
      </c>
      <c r="K81" s="189">
        <f>H80</f>
        <v>0.08656250000000001</v>
      </c>
      <c r="L81" s="190"/>
    </row>
    <row r="82" spans="1:12" ht="12.75" customHeight="1">
      <c r="A82" s="164"/>
      <c r="B82" s="173">
        <v>51</v>
      </c>
      <c r="C82" s="174" t="str">
        <f>VLOOKUP($B82,Startlist!$B:$H,2,FALSE)</f>
        <v>MV5</v>
      </c>
      <c r="D82" s="160" t="str">
        <f>VLOOKUP($B82,Startlist!$B:$H,3,FALSE)</f>
        <v>Sander Ilves</v>
      </c>
      <c r="E82" s="160" t="str">
        <f>VLOOKUP($B82,Startlist!$B:$H,4,FALSE)</f>
        <v>Lauri Veso</v>
      </c>
      <c r="F82" s="174" t="str">
        <f>VLOOKUP($B82,Startlist!$B:$H,5,FALSE)</f>
        <v>EST</v>
      </c>
      <c r="G82" s="160" t="str">
        <f>VLOOKUP($B82,Startlist!$B:$H,7,FALSE)</f>
        <v>VAZ 21051</v>
      </c>
      <c r="H82" s="182">
        <f>IF(ISERROR(TIMEVALUE(SUBSTITUTE(TRIM(VLOOKUP(B82,Results!B:N,$K$1,FALSE)),".",":"))),"-",TIMEVALUE(SUBSTITUTE(TRIM(VLOOKUP(B82,Results!B:N,$K$1,FALSE)),".",":")))</f>
        <v>0.04315277777777778</v>
      </c>
      <c r="I82" s="185">
        <f>A80</f>
        <v>12</v>
      </c>
      <c r="J82" s="186">
        <v>3</v>
      </c>
      <c r="K82" s="189">
        <f>H80</f>
        <v>0.08656250000000001</v>
      </c>
      <c r="L82" s="190"/>
    </row>
    <row r="83" spans="1:12" ht="12.75" customHeight="1">
      <c r="A83" s="164"/>
      <c r="B83" s="173">
        <v>66</v>
      </c>
      <c r="C83" s="174" t="str">
        <f>VLOOKUP($B83,Startlist!$B:$H,2,FALSE)</f>
        <v>MV5</v>
      </c>
      <c r="D83" s="160" t="str">
        <f>VLOOKUP($B83,Startlist!$B:$H,3,FALSE)</f>
        <v>Siim Nōmme</v>
      </c>
      <c r="E83" s="160" t="str">
        <f>VLOOKUP($B83,Startlist!$B:$H,4,FALSE)</f>
        <v>Indrek Hioväin</v>
      </c>
      <c r="F83" s="174" t="str">
        <f>VLOOKUP($B83,Startlist!$B:$H,5,FALSE)</f>
        <v>EST</v>
      </c>
      <c r="G83" s="160" t="str">
        <f>VLOOKUP($B83,Startlist!$B:$H,7,FALSE)</f>
        <v>Honda Civic</v>
      </c>
      <c r="H83" s="182">
        <f>IF(ISERROR(TIMEVALUE(SUBSTITUTE(TRIM(VLOOKUP(B83,Results!B:N,$K$1,FALSE)),".",":"))),"-",TIMEVALUE(SUBSTITUTE(TRIM(VLOOKUP(B83,Results!B:N,$K$1,FALSE)),".",":")))</f>
        <v>0.043409722222222225</v>
      </c>
      <c r="I83" s="185">
        <f>A80</f>
        <v>12</v>
      </c>
      <c r="J83" s="186">
        <v>4</v>
      </c>
      <c r="K83" s="189">
        <f>H80</f>
        <v>0.08656250000000001</v>
      </c>
      <c r="L83" s="190"/>
    </row>
    <row r="84" spans="1:12" ht="12.75" customHeight="1">
      <c r="A84" s="164"/>
      <c r="B84" s="173">
        <v>70</v>
      </c>
      <c r="C84" s="174" t="str">
        <f>VLOOKUP($B84,Startlist!$B:$H,2,FALSE)</f>
        <v>MV5</v>
      </c>
      <c r="D84" s="160" t="str">
        <f>VLOOKUP($B84,Startlist!$B:$H,3,FALSE)</f>
        <v>Stern Ilves</v>
      </c>
      <c r="E84" s="160" t="str">
        <f>VLOOKUP($B84,Startlist!$B:$H,4,FALSE)</f>
        <v>Jonar Ilves</v>
      </c>
      <c r="F84" s="174" t="str">
        <f>VLOOKUP($B84,Startlist!$B:$H,5,FALSE)</f>
        <v>EST</v>
      </c>
      <c r="G84" s="160" t="str">
        <f>VLOOKUP($B84,Startlist!$B:$H,7,FALSE)</f>
        <v>IZ 412</v>
      </c>
      <c r="H84" s="182" t="str">
        <f>IF(ISERROR(TIMEVALUE(SUBSTITUTE(TRIM(VLOOKUP(B84,Results!B:N,$K$1,FALSE)),".",":"))),"-",TIMEVALUE(SUBSTITUTE(TRIM(VLOOKUP(B84,Results!B:N,$K$1,FALSE)),".",":")))</f>
        <v>-</v>
      </c>
      <c r="I84" s="185">
        <f>A80</f>
        <v>12</v>
      </c>
      <c r="J84" s="186">
        <v>5</v>
      </c>
      <c r="K84" s="189">
        <f>H80</f>
        <v>0.08656250000000001</v>
      </c>
      <c r="L84" s="190"/>
    </row>
    <row r="85" spans="1:12" ht="12.75" customHeight="1">
      <c r="A85" s="164"/>
      <c r="B85" s="173"/>
      <c r="C85" s="174"/>
      <c r="D85" s="158"/>
      <c r="E85" s="158"/>
      <c r="F85" s="174"/>
      <c r="G85" s="160"/>
      <c r="H85" s="180"/>
      <c r="I85" s="185">
        <f>A80</f>
        <v>12</v>
      </c>
      <c r="J85" s="186">
        <v>20</v>
      </c>
      <c r="K85" s="189">
        <f>H80</f>
        <v>0.08656250000000001</v>
      </c>
      <c r="L85" s="190"/>
    </row>
    <row r="86" spans="1:12" ht="12.75" customHeight="1">
      <c r="A86" s="161">
        <v>13</v>
      </c>
      <c r="B86" s="168" t="str">
        <f>VLOOKUP($B88,Startlist!$B:$H,6,FALSE)</f>
        <v>MÄRJAMAA RALLY TEAM</v>
      </c>
      <c r="C86" s="169"/>
      <c r="D86" s="170"/>
      <c r="E86" s="170"/>
      <c r="F86" s="169"/>
      <c r="G86" s="171"/>
      <c r="H86" s="181">
        <f>IF(ISERROR(SMALL(H88:H91,1)+SMALL(H88:H91,2)),"-",SMALL(H88:H91,1)+SMALL(H88:H91,2))</f>
        <v>0.08735648148148148</v>
      </c>
      <c r="I86" s="185">
        <f>A86</f>
        <v>13</v>
      </c>
      <c r="J86" s="186">
        <v>1</v>
      </c>
      <c r="K86" s="188">
        <f>H86</f>
        <v>0.08735648148148148</v>
      </c>
      <c r="L86" s="190"/>
    </row>
    <row r="87" spans="1:12" ht="12.75" customHeight="1">
      <c r="A87" s="164"/>
      <c r="B87" s="173"/>
      <c r="C87" s="174"/>
      <c r="D87" s="158"/>
      <c r="E87" s="158"/>
      <c r="F87" s="174"/>
      <c r="G87" s="160"/>
      <c r="H87" s="180"/>
      <c r="I87" s="185">
        <f>A86</f>
        <v>13</v>
      </c>
      <c r="J87" s="186">
        <v>2</v>
      </c>
      <c r="K87" s="189">
        <f>H86</f>
        <v>0.08735648148148148</v>
      </c>
      <c r="L87" s="190"/>
    </row>
    <row r="88" spans="1:12" ht="12.75" customHeight="1">
      <c r="A88" s="164"/>
      <c r="B88" s="173">
        <v>73</v>
      </c>
      <c r="C88" s="174" t="str">
        <f>VLOOKUP($B88,Startlist!$B:$H,2,FALSE)</f>
        <v>MV8</v>
      </c>
      <c r="D88" s="160" t="str">
        <f>VLOOKUP($B88,Startlist!$B:$H,3,FALSE)</f>
        <v>Tarmo Silt</v>
      </c>
      <c r="E88" s="160" t="str">
        <f>VLOOKUP($B88,Startlist!$B:$H,4,FALSE)</f>
        <v>Raido Loel</v>
      </c>
      <c r="F88" s="174" t="str">
        <f>VLOOKUP($B88,Startlist!$B:$H,5,FALSE)</f>
        <v>EST</v>
      </c>
      <c r="G88" s="160" t="str">
        <f>VLOOKUP($B88,Startlist!$B:$H,7,FALSE)</f>
        <v>GAZ 51</v>
      </c>
      <c r="H88" s="182">
        <f>IF(ISERROR(TIMEVALUE(SUBSTITUTE(TRIM(VLOOKUP(B88,Results!B:N,$K$1,FALSE)),".",":"))),"-",TIMEVALUE(SUBSTITUTE(TRIM(VLOOKUP(B88,Results!B:N,$K$1,FALSE)),".",":")))</f>
        <v>0.04402430555555556</v>
      </c>
      <c r="I88" s="185">
        <f>A86</f>
        <v>13</v>
      </c>
      <c r="J88" s="186">
        <v>3</v>
      </c>
      <c r="K88" s="189">
        <f>H86</f>
        <v>0.08735648148148148</v>
      </c>
      <c r="L88" s="190"/>
    </row>
    <row r="89" spans="1:12" ht="12.75" customHeight="1">
      <c r="A89" s="164"/>
      <c r="B89" s="173">
        <v>76</v>
      </c>
      <c r="C89" s="174" t="str">
        <f>VLOOKUP($B89,Startlist!$B:$H,2,FALSE)</f>
        <v>MV8</v>
      </c>
      <c r="D89" s="160" t="str">
        <f>VLOOKUP($B89,Startlist!$B:$H,3,FALSE)</f>
        <v>Veiko Liukanen</v>
      </c>
      <c r="E89" s="160" t="str">
        <f>VLOOKUP($B89,Startlist!$B:$H,4,FALSE)</f>
        <v>Toivo Liukanen</v>
      </c>
      <c r="F89" s="174" t="str">
        <f>VLOOKUP($B89,Startlist!$B:$H,5,FALSE)</f>
        <v>EST</v>
      </c>
      <c r="G89" s="160" t="str">
        <f>VLOOKUP($B89,Startlist!$B:$H,7,FALSE)</f>
        <v>GAZ 51</v>
      </c>
      <c r="H89" s="182">
        <f>IF(ISERROR(TIMEVALUE(SUBSTITUTE(TRIM(VLOOKUP(B89,Results!B:N,$K$1,FALSE)),".",":"))),"-",TIMEVALUE(SUBSTITUTE(TRIM(VLOOKUP(B89,Results!B:N,$K$1,FALSE)),".",":")))</f>
        <v>0.04333217592592593</v>
      </c>
      <c r="I89" s="185">
        <f>A86</f>
        <v>13</v>
      </c>
      <c r="J89" s="186">
        <v>4</v>
      </c>
      <c r="K89" s="189">
        <f>H86</f>
        <v>0.08735648148148148</v>
      </c>
      <c r="L89" s="190"/>
    </row>
    <row r="90" spans="1:12" ht="12.75" customHeight="1">
      <c r="A90" s="164"/>
      <c r="B90" s="173">
        <v>78</v>
      </c>
      <c r="C90" s="174" t="str">
        <f>VLOOKUP($B90,Startlist!$B:$H,2,FALSE)</f>
        <v>MV8</v>
      </c>
      <c r="D90" s="160" t="str">
        <f>VLOOKUP($B90,Startlist!$B:$H,3,FALSE)</f>
        <v>Ats Nōlvak</v>
      </c>
      <c r="E90" s="160" t="str">
        <f>VLOOKUP($B90,Startlist!$B:$H,4,FALSE)</f>
        <v>Mairo Ojaviir</v>
      </c>
      <c r="F90" s="174" t="str">
        <f>VLOOKUP($B90,Startlist!$B:$H,5,FALSE)</f>
        <v>EST</v>
      </c>
      <c r="G90" s="160" t="str">
        <f>VLOOKUP($B90,Startlist!$B:$H,7,FALSE)</f>
        <v>GAZ 53</v>
      </c>
      <c r="H90" s="182">
        <f>IF(ISERROR(TIMEVALUE(SUBSTITUTE(TRIM(VLOOKUP(B90,Results!B:N,$K$1,FALSE)),".",":"))),"-",TIMEVALUE(SUBSTITUTE(TRIM(VLOOKUP(B90,Results!B:N,$K$1,FALSE)),".",":")))</f>
        <v>0.04453356481481482</v>
      </c>
      <c r="I90" s="185">
        <f>A86</f>
        <v>13</v>
      </c>
      <c r="J90" s="186">
        <v>5</v>
      </c>
      <c r="K90" s="189">
        <f>H86</f>
        <v>0.08735648148148148</v>
      </c>
      <c r="L90" s="190"/>
    </row>
    <row r="91" spans="1:12" ht="12.75" customHeight="1">
      <c r="A91" s="164"/>
      <c r="B91" s="173">
        <v>87</v>
      </c>
      <c r="C91" s="174" t="str">
        <f>VLOOKUP($B91,Startlist!$B:$H,2,FALSE)</f>
        <v>MV8</v>
      </c>
      <c r="D91" s="160" t="str">
        <f>VLOOKUP($B91,Startlist!$B:$H,3,FALSE)</f>
        <v>Neimo Nurmet</v>
      </c>
      <c r="E91" s="160" t="str">
        <f>VLOOKUP($B91,Startlist!$B:$H,4,FALSE)</f>
        <v>Indrek Sepp</v>
      </c>
      <c r="F91" s="174" t="str">
        <f>VLOOKUP($B91,Startlist!$B:$H,5,FALSE)</f>
        <v>EST</v>
      </c>
      <c r="G91" s="160" t="str">
        <f>VLOOKUP($B91,Startlist!$B:$H,7,FALSE)</f>
        <v>GAZ 51A</v>
      </c>
      <c r="H91" s="182" t="str">
        <f>IF(ISERROR(TIMEVALUE(SUBSTITUTE(TRIM(VLOOKUP(B91,Results!B:N,$K$1,FALSE)),".",":"))),"-",TIMEVALUE(SUBSTITUTE(TRIM(VLOOKUP(B91,Results!B:N,$K$1,FALSE)),".",":")))</f>
        <v>-</v>
      </c>
      <c r="I91" s="185">
        <f>A86</f>
        <v>13</v>
      </c>
      <c r="J91" s="186">
        <v>6</v>
      </c>
      <c r="K91" s="189">
        <f>H86</f>
        <v>0.08735648148148148</v>
      </c>
      <c r="L91" s="190"/>
    </row>
    <row r="92" spans="1:12" ht="12.75" customHeight="1">
      <c r="A92" s="164"/>
      <c r="B92" s="173"/>
      <c r="C92" s="174"/>
      <c r="D92" s="158"/>
      <c r="E92" s="158"/>
      <c r="F92" s="174"/>
      <c r="G92" s="160"/>
      <c r="H92" s="180"/>
      <c r="I92" s="185">
        <f>A86</f>
        <v>13</v>
      </c>
      <c r="J92" s="186">
        <v>20</v>
      </c>
      <c r="K92" s="189">
        <f>H86</f>
        <v>0.08735648148148148</v>
      </c>
      <c r="L92" s="190"/>
    </row>
    <row r="93" spans="1:12" ht="12.75" customHeight="1">
      <c r="A93" s="161">
        <v>14</v>
      </c>
      <c r="B93" s="168" t="str">
        <f>VLOOKUP($B95,Startlist!$B:$H,6,FALSE)</f>
        <v>GAZ RALLIKLUBI</v>
      </c>
      <c r="C93" s="169"/>
      <c r="D93" s="170"/>
      <c r="E93" s="170"/>
      <c r="F93" s="169"/>
      <c r="G93" s="171"/>
      <c r="H93" s="181">
        <f>IF(ISERROR(SMALL(H95:H97,1)+SMALL(H95:H97,2)),"-",SMALL(H95:H97,1)+SMALL(H95:H97,2))</f>
        <v>0.09040277777777778</v>
      </c>
      <c r="I93" s="185">
        <f>A93</f>
        <v>14</v>
      </c>
      <c r="J93" s="186">
        <v>1</v>
      </c>
      <c r="K93" s="188">
        <f>H93</f>
        <v>0.09040277777777778</v>
      </c>
      <c r="L93" s="190"/>
    </row>
    <row r="94" spans="1:12" ht="12.75" customHeight="1">
      <c r="A94" s="164"/>
      <c r="B94" s="173"/>
      <c r="C94" s="174"/>
      <c r="D94" s="158"/>
      <c r="E94" s="158"/>
      <c r="F94" s="174"/>
      <c r="G94" s="160"/>
      <c r="H94" s="180"/>
      <c r="I94" s="185">
        <f>A93</f>
        <v>14</v>
      </c>
      <c r="J94" s="186">
        <v>2</v>
      </c>
      <c r="K94" s="189">
        <f>H93</f>
        <v>0.09040277777777778</v>
      </c>
      <c r="L94" s="190"/>
    </row>
    <row r="95" spans="1:12" ht="12.75" customHeight="1">
      <c r="A95" s="164"/>
      <c r="B95" s="173">
        <v>79</v>
      </c>
      <c r="C95" s="174" t="str">
        <f>VLOOKUP($B95,Startlist!$B:$H,2,FALSE)</f>
        <v>MV8</v>
      </c>
      <c r="D95" s="160" t="str">
        <f>VLOOKUP($B95,Startlist!$B:$H,3,FALSE)</f>
        <v>Martin Leemets</v>
      </c>
      <c r="E95" s="160" t="str">
        <f>VLOOKUP($B95,Startlist!$B:$H,4,FALSE)</f>
        <v>Rivo Hell</v>
      </c>
      <c r="F95" s="174" t="str">
        <f>VLOOKUP($B95,Startlist!$B:$H,5,FALSE)</f>
        <v>EST</v>
      </c>
      <c r="G95" s="160" t="str">
        <f>VLOOKUP($B95,Startlist!$B:$H,7,FALSE)</f>
        <v>GAZ 51</v>
      </c>
      <c r="H95" s="182">
        <f>IF(ISERROR(TIMEVALUE(SUBSTITUTE(TRIM(VLOOKUP(B95,Results!B:N,$K$1,FALSE)),".",":"))),"-",TIMEVALUE(SUBSTITUTE(TRIM(VLOOKUP(B95,Results!B:N,$K$1,FALSE)),".",":")))</f>
        <v>0.04431365740740741</v>
      </c>
      <c r="I95" s="185">
        <f>A93</f>
        <v>14</v>
      </c>
      <c r="J95" s="186">
        <v>3</v>
      </c>
      <c r="K95" s="189">
        <f>H93</f>
        <v>0.09040277777777778</v>
      </c>
      <c r="L95" s="190"/>
    </row>
    <row r="96" spans="1:12" ht="12.75" customHeight="1">
      <c r="A96" s="164"/>
      <c r="B96" s="173">
        <v>80</v>
      </c>
      <c r="C96" s="174" t="str">
        <f>VLOOKUP($B96,Startlist!$B:$H,2,FALSE)</f>
        <v>MV8</v>
      </c>
      <c r="D96" s="160" t="str">
        <f>VLOOKUP($B96,Startlist!$B:$H,3,FALSE)</f>
        <v>Janno Nuiamäe</v>
      </c>
      <c r="E96" s="160" t="str">
        <f>VLOOKUP($B96,Startlist!$B:$H,4,FALSE)</f>
        <v>Gabriel Kerk</v>
      </c>
      <c r="F96" s="174" t="str">
        <f>VLOOKUP($B96,Startlist!$B:$H,5,FALSE)</f>
        <v>EST</v>
      </c>
      <c r="G96" s="160" t="str">
        <f>VLOOKUP($B96,Startlist!$B:$H,7,FALSE)</f>
        <v>GAZ 51</v>
      </c>
      <c r="H96" s="182">
        <f>IF(ISERROR(TIMEVALUE(SUBSTITUTE(TRIM(VLOOKUP(B96,Results!B:N,$K$1,FALSE)),".",":"))),"-",TIMEVALUE(SUBSTITUTE(TRIM(VLOOKUP(B96,Results!B:N,$K$1,FALSE)),".",":")))</f>
        <v>0.046089120370370364</v>
      </c>
      <c r="I96" s="185">
        <f>A93</f>
        <v>14</v>
      </c>
      <c r="J96" s="186">
        <v>4</v>
      </c>
      <c r="K96" s="189">
        <f>H93</f>
        <v>0.09040277777777778</v>
      </c>
      <c r="L96" s="190"/>
    </row>
    <row r="97" spans="1:12" ht="12.75" customHeight="1">
      <c r="A97" s="164"/>
      <c r="B97" s="173">
        <v>84</v>
      </c>
      <c r="C97" s="174" t="str">
        <f>VLOOKUP($B97,Startlist!$B:$H,2,FALSE)</f>
        <v>MV8</v>
      </c>
      <c r="D97" s="160" t="str">
        <f>VLOOKUP($B97,Startlist!$B:$H,3,FALSE)</f>
        <v>Rünno Niitsalu</v>
      </c>
      <c r="E97" s="160" t="str">
        <f>VLOOKUP($B97,Startlist!$B:$H,4,FALSE)</f>
        <v>Aaro Tiiroja</v>
      </c>
      <c r="F97" s="174" t="str">
        <f>VLOOKUP($B97,Startlist!$B:$H,5,FALSE)</f>
        <v>EST</v>
      </c>
      <c r="G97" s="160" t="str">
        <f>VLOOKUP($B97,Startlist!$B:$H,7,FALSE)</f>
        <v>GAZ 53</v>
      </c>
      <c r="H97" s="182">
        <f>IF(ISERROR(TIMEVALUE(SUBSTITUTE(TRIM(VLOOKUP(B97,Results!B:N,$K$1,FALSE)),".",":"))),"-",TIMEVALUE(SUBSTITUTE(TRIM(VLOOKUP(B97,Results!B:N,$K$1,FALSE)),".",":")))</f>
        <v>0.05030208333333333</v>
      </c>
      <c r="I97" s="185">
        <f>A93</f>
        <v>14</v>
      </c>
      <c r="J97" s="186">
        <v>5</v>
      </c>
      <c r="K97" s="189">
        <f>H93</f>
        <v>0.09040277777777778</v>
      </c>
      <c r="L97" s="190"/>
    </row>
    <row r="98" spans="1:12" ht="12.75" customHeight="1">
      <c r="A98" s="164"/>
      <c r="B98" s="173"/>
      <c r="C98" s="174"/>
      <c r="D98" s="158"/>
      <c r="E98" s="158"/>
      <c r="F98" s="174"/>
      <c r="G98" s="160"/>
      <c r="H98" s="180"/>
      <c r="I98" s="185">
        <f>A93</f>
        <v>14</v>
      </c>
      <c r="J98" s="186">
        <v>20</v>
      </c>
      <c r="K98" s="189">
        <f>H93</f>
        <v>0.09040277777777778</v>
      </c>
      <c r="L98" s="190"/>
    </row>
    <row r="99" spans="1:12" ht="12.75" customHeight="1">
      <c r="A99" s="161"/>
      <c r="B99" s="168" t="str">
        <f>VLOOKUP($B101,Startlist!$B:$H,6,FALSE)</f>
        <v>A1M MOTORSPORT</v>
      </c>
      <c r="C99" s="169"/>
      <c r="D99" s="170"/>
      <c r="E99" s="170"/>
      <c r="F99" s="169"/>
      <c r="G99" s="171"/>
      <c r="H99" s="181" t="str">
        <f>IF(ISERROR(SMALL(H101:H105,1)+SMALL(H101:H105,2)),"-",SMALL(H101:H105,1)+SMALL(H101:H105,2))</f>
        <v>-</v>
      </c>
      <c r="I99" s="185">
        <f>A99</f>
        <v>0</v>
      </c>
      <c r="J99" s="186">
        <v>1</v>
      </c>
      <c r="K99" s="188" t="str">
        <f>H99</f>
        <v>-</v>
      </c>
      <c r="L99" s="190"/>
    </row>
    <row r="100" spans="1:12" ht="12.75" customHeight="1">
      <c r="A100" s="164"/>
      <c r="B100" s="173"/>
      <c r="C100" s="174"/>
      <c r="D100" s="158"/>
      <c r="E100" s="158"/>
      <c r="F100" s="174"/>
      <c r="G100" s="160"/>
      <c r="H100" s="180"/>
      <c r="I100" s="185">
        <f>A99</f>
        <v>0</v>
      </c>
      <c r="J100" s="186">
        <v>2</v>
      </c>
      <c r="K100" s="189" t="str">
        <f>H99</f>
        <v>-</v>
      </c>
      <c r="L100" s="190"/>
    </row>
    <row r="101" spans="1:12" ht="12.75" customHeight="1">
      <c r="A101" s="164"/>
      <c r="B101" s="173">
        <v>7</v>
      </c>
      <c r="C101" s="174" t="str">
        <f>VLOOKUP($B101,Startlist!$B:$H,2,FALSE)</f>
        <v>MV4</v>
      </c>
      <c r="D101" s="160" t="str">
        <f>VLOOKUP($B101,Startlist!$B:$H,3,FALSE)</f>
        <v>Ranno Bundsen</v>
      </c>
      <c r="E101" s="160" t="str">
        <f>VLOOKUP($B101,Startlist!$B:$H,4,FALSE)</f>
        <v>Robert Loshtshenikov</v>
      </c>
      <c r="F101" s="174" t="str">
        <f>VLOOKUP($B101,Startlist!$B:$H,5,FALSE)</f>
        <v>EST</v>
      </c>
      <c r="G101" s="160" t="str">
        <f>VLOOKUP($B101,Startlist!$B:$H,7,FALSE)</f>
        <v>Mitsubishi Lancer Evo 7</v>
      </c>
      <c r="H101" s="182" t="str">
        <f>IF(ISERROR(TIMEVALUE(SUBSTITUTE(TRIM(VLOOKUP(B101,Results!B:N,$K$1,FALSE)),".",":"))),"-",TIMEVALUE(SUBSTITUTE(TRIM(VLOOKUP(B101,Results!B:N,$K$1,FALSE)),".",":")))</f>
        <v>-</v>
      </c>
      <c r="I101" s="185">
        <f>A99</f>
        <v>0</v>
      </c>
      <c r="J101" s="186">
        <v>3</v>
      </c>
      <c r="K101" s="189" t="str">
        <f>H99</f>
        <v>-</v>
      </c>
      <c r="L101" s="190"/>
    </row>
    <row r="102" spans="1:12" ht="12.75" customHeight="1">
      <c r="A102" s="164"/>
      <c r="B102" s="173">
        <v>24</v>
      </c>
      <c r="C102" s="174" t="str">
        <f>VLOOKUP($B102,Startlist!$B:$H,2,FALSE)</f>
        <v>MV4</v>
      </c>
      <c r="D102" s="160" t="str">
        <f>VLOOKUP($B102,Startlist!$B:$H,3,FALSE)</f>
        <v>Aiko Aigro</v>
      </c>
      <c r="E102" s="160" t="str">
        <f>VLOOKUP($B102,Startlist!$B:$H,4,FALSE)</f>
        <v>Kermo Kärtmann</v>
      </c>
      <c r="F102" s="174" t="str">
        <f>VLOOKUP($B102,Startlist!$B:$H,5,FALSE)</f>
        <v>EST</v>
      </c>
      <c r="G102" s="160" t="str">
        <f>VLOOKUP($B102,Startlist!$B:$H,7,FALSE)</f>
        <v>Mitsubishi Lancer Evo 8</v>
      </c>
      <c r="H102" s="182" t="str">
        <f>IF(ISERROR(TIMEVALUE(SUBSTITUTE(TRIM(VLOOKUP(B102,Results!B:N,$K$1,FALSE)),".",":"))),"-",TIMEVALUE(SUBSTITUTE(TRIM(VLOOKUP(B102,Results!B:N,$K$1,FALSE)),".",":")))</f>
        <v>-</v>
      </c>
      <c r="I102" s="185">
        <f>A99</f>
        <v>0</v>
      </c>
      <c r="J102" s="186">
        <v>4</v>
      </c>
      <c r="K102" s="189" t="str">
        <f>H99</f>
        <v>-</v>
      </c>
      <c r="L102" s="190"/>
    </row>
    <row r="103" spans="1:12" ht="12.75" customHeight="1">
      <c r="A103" s="164"/>
      <c r="B103" s="173">
        <v>61</v>
      </c>
      <c r="C103" s="174" t="str">
        <f>VLOOKUP($B103,Startlist!$B:$H,2,FALSE)</f>
        <v>MV5</v>
      </c>
      <c r="D103" s="160" t="str">
        <f>VLOOKUP($B103,Startlist!$B:$H,3,FALSE)</f>
        <v>Erko Sibul</v>
      </c>
      <c r="E103" s="160" t="str">
        <f>VLOOKUP($B103,Startlist!$B:$H,4,FALSE)</f>
        <v>Kevin Keerov</v>
      </c>
      <c r="F103" s="174" t="str">
        <f>VLOOKUP($B103,Startlist!$B:$H,5,FALSE)</f>
        <v>EST</v>
      </c>
      <c r="G103" s="160" t="str">
        <f>VLOOKUP($B103,Startlist!$B:$H,7,FALSE)</f>
        <v>LADA VFTS</v>
      </c>
      <c r="H103" s="182" t="str">
        <f>IF(ISERROR(TIMEVALUE(SUBSTITUTE(TRIM(VLOOKUP(B103,Results!B:N,$K$1,FALSE)),".",":"))),"-",TIMEVALUE(SUBSTITUTE(TRIM(VLOOKUP(B103,Results!B:N,$K$1,FALSE)),".",":")))</f>
        <v>-</v>
      </c>
      <c r="I103" s="185">
        <f>A99</f>
        <v>0</v>
      </c>
      <c r="J103" s="186">
        <v>5</v>
      </c>
      <c r="K103" s="189" t="str">
        <f>H99</f>
        <v>-</v>
      </c>
      <c r="L103" s="190"/>
    </row>
    <row r="104" spans="1:12" ht="12.75" customHeight="1">
      <c r="A104" s="164"/>
      <c r="B104" s="173">
        <v>83</v>
      </c>
      <c r="C104" s="174" t="str">
        <f>VLOOKUP($B104,Startlist!$B:$H,2,FALSE)</f>
        <v>MV8</v>
      </c>
      <c r="D104" s="160" t="str">
        <f>VLOOKUP($B104,Startlist!$B:$H,3,FALSE)</f>
        <v>Taavi Pindis</v>
      </c>
      <c r="E104" s="160" t="str">
        <f>VLOOKUP($B104,Startlist!$B:$H,4,FALSE)</f>
        <v>Aivar Kender</v>
      </c>
      <c r="F104" s="174" t="str">
        <f>VLOOKUP($B104,Startlist!$B:$H,5,FALSE)</f>
        <v>EST</v>
      </c>
      <c r="G104" s="160" t="str">
        <f>VLOOKUP($B104,Startlist!$B:$H,7,FALSE)</f>
        <v>GAZ 52</v>
      </c>
      <c r="H104" s="182" t="str">
        <f>IF(ISERROR(TIMEVALUE(SUBSTITUTE(TRIM(VLOOKUP(B104,Results!B:N,$K$1,FALSE)),".",":"))),"-",TIMEVALUE(SUBSTITUTE(TRIM(VLOOKUP(B104,Results!B:N,$K$1,FALSE)),".",":")))</f>
        <v>-</v>
      </c>
      <c r="I104" s="185">
        <f>A99</f>
        <v>0</v>
      </c>
      <c r="J104" s="186">
        <v>6</v>
      </c>
      <c r="K104" s="189" t="str">
        <f>H99</f>
        <v>-</v>
      </c>
      <c r="L104" s="190"/>
    </row>
    <row r="105" spans="1:12" ht="12.75" customHeight="1">
      <c r="A105" s="164"/>
      <c r="B105" s="173">
        <v>85</v>
      </c>
      <c r="C105" s="174" t="str">
        <f>VLOOKUP($B105,Startlist!$B:$H,2,FALSE)</f>
        <v>MV8</v>
      </c>
      <c r="D105" s="160" t="str">
        <f>VLOOKUP($B105,Startlist!$B:$H,3,FALSE)</f>
        <v>Illimar Hirsnik</v>
      </c>
      <c r="E105" s="160" t="str">
        <f>VLOOKUP($B105,Startlist!$B:$H,4,FALSE)</f>
        <v>Allan Birjukov</v>
      </c>
      <c r="F105" s="174" t="str">
        <f>VLOOKUP($B105,Startlist!$B:$H,5,FALSE)</f>
        <v>EST</v>
      </c>
      <c r="G105" s="160" t="str">
        <f>VLOOKUP($B105,Startlist!$B:$H,7,FALSE)</f>
        <v>GAZ 51</v>
      </c>
      <c r="H105" s="182" t="str">
        <f>IF(ISERROR(TIMEVALUE(SUBSTITUTE(TRIM(VLOOKUP(B105,Results!B:N,$K$1,FALSE)),".",":"))),"-",TIMEVALUE(SUBSTITUTE(TRIM(VLOOKUP(B105,Results!B:N,$K$1,FALSE)),".",":")))</f>
        <v>-</v>
      </c>
      <c r="I105" s="185">
        <f>A99</f>
        <v>0</v>
      </c>
      <c r="J105" s="186">
        <v>7</v>
      </c>
      <c r="K105" s="189" t="str">
        <f>H99</f>
        <v>-</v>
      </c>
      <c r="L105" s="190"/>
    </row>
    <row r="106" spans="1:12" ht="12.75" customHeight="1">
      <c r="A106" s="164"/>
      <c r="B106" s="173"/>
      <c r="C106" s="174"/>
      <c r="D106" s="158"/>
      <c r="E106" s="158"/>
      <c r="F106" s="174"/>
      <c r="G106" s="160"/>
      <c r="H106" s="180"/>
      <c r="I106" s="185">
        <f>A99</f>
        <v>0</v>
      </c>
      <c r="J106" s="186">
        <v>20</v>
      </c>
      <c r="K106" s="189" t="str">
        <f>H99</f>
        <v>-</v>
      </c>
      <c r="L106" s="190"/>
    </row>
    <row r="107" spans="1:12" ht="12.75" customHeight="1">
      <c r="A107" s="161"/>
      <c r="B107" s="168" t="str">
        <f>VLOOKUP($B109,Startlist!$B:$H,6,FALSE)</f>
        <v>ALM MOTORSPORT</v>
      </c>
      <c r="C107" s="169"/>
      <c r="D107" s="170"/>
      <c r="E107" s="170"/>
      <c r="F107" s="169"/>
      <c r="G107" s="171"/>
      <c r="H107" s="181" t="str">
        <f>IF(ISERROR(SMALL(H109:H110,1)+SMALL(H109:H110,2)),"-",SMALL(H109:H110,1)+SMALL(H109:H110,2))</f>
        <v>-</v>
      </c>
      <c r="I107" s="185">
        <f>A107</f>
        <v>0</v>
      </c>
      <c r="J107" s="186">
        <v>1</v>
      </c>
      <c r="K107" s="188" t="str">
        <f>H107</f>
        <v>-</v>
      </c>
      <c r="L107" s="190"/>
    </row>
    <row r="108" spans="1:12" ht="12.75" customHeight="1">
      <c r="A108" s="164"/>
      <c r="B108" s="173"/>
      <c r="C108" s="174"/>
      <c r="D108" s="158"/>
      <c r="E108" s="158"/>
      <c r="F108" s="174"/>
      <c r="G108" s="160"/>
      <c r="H108" s="180"/>
      <c r="I108" s="185">
        <f>A107</f>
        <v>0</v>
      </c>
      <c r="J108" s="186">
        <v>2</v>
      </c>
      <c r="K108" s="189" t="str">
        <f>H107</f>
        <v>-</v>
      </c>
      <c r="L108" s="190"/>
    </row>
    <row r="109" spans="1:12" ht="12.75" customHeight="1">
      <c r="A109" s="164"/>
      <c r="B109" s="173">
        <v>19</v>
      </c>
      <c r="C109" s="174" t="str">
        <f>VLOOKUP($B109,Startlist!$B:$H,2,FALSE)</f>
        <v>MV3</v>
      </c>
      <c r="D109" s="160" t="str">
        <f>VLOOKUP($B109,Startlist!$B:$H,3,FALSE)</f>
        <v>Georg Linnamäe</v>
      </c>
      <c r="E109" s="160" t="str">
        <f>VLOOKUP($B109,Startlist!$B:$H,4,FALSE)</f>
        <v>Tanel Kasesalu</v>
      </c>
      <c r="F109" s="174" t="str">
        <f>VLOOKUP($B109,Startlist!$B:$H,5,FALSE)</f>
        <v>EST</v>
      </c>
      <c r="G109" s="160" t="str">
        <f>VLOOKUP($B109,Startlist!$B:$H,7,FALSE)</f>
        <v>Peugeot 208 R2</v>
      </c>
      <c r="H109" s="182">
        <f>IF(ISERROR(TIMEVALUE(SUBSTITUTE(TRIM(VLOOKUP(B109,Results!B:N,$K$1,FALSE)),".",":"))),"-",TIMEVALUE(SUBSTITUTE(TRIM(VLOOKUP(B109,Results!B:N,$K$1,FALSE)),".",":")))</f>
        <v>0.03784259259259259</v>
      </c>
      <c r="I109" s="185">
        <f>A107</f>
        <v>0</v>
      </c>
      <c r="J109" s="186">
        <v>3</v>
      </c>
      <c r="K109" s="189" t="str">
        <f>H107</f>
        <v>-</v>
      </c>
      <c r="L109" s="190"/>
    </row>
    <row r="110" spans="1:12" ht="12.75" customHeight="1">
      <c r="A110" s="164"/>
      <c r="B110" s="173">
        <v>32</v>
      </c>
      <c r="C110" s="174" t="str">
        <f>VLOOKUP($B110,Startlist!$B:$H,2,FALSE)</f>
        <v>MV4</v>
      </c>
      <c r="D110" s="160" t="str">
        <f>VLOOKUP($B110,Startlist!$B:$H,3,FALSE)</f>
        <v>Mirko Usin</v>
      </c>
      <c r="E110" s="160" t="str">
        <f>VLOOKUP($B110,Startlist!$B:$H,4,FALSE)</f>
        <v>Janek Tamm</v>
      </c>
      <c r="F110" s="174" t="str">
        <f>VLOOKUP($B110,Startlist!$B:$H,5,FALSE)</f>
        <v>EST</v>
      </c>
      <c r="G110" s="160" t="str">
        <f>VLOOKUP($B110,Startlist!$B:$H,7,FALSE)</f>
        <v>Mitsubishi Lancer Evo 10</v>
      </c>
      <c r="H110" s="182" t="str">
        <f>IF(ISERROR(TIMEVALUE(SUBSTITUTE(TRIM(VLOOKUP(B110,Results!B:N,$K$1,FALSE)),".",":"))),"-",TIMEVALUE(SUBSTITUTE(TRIM(VLOOKUP(B110,Results!B:N,$K$1,FALSE)),".",":")))</f>
        <v>-</v>
      </c>
      <c r="I110" s="185">
        <f>A107</f>
        <v>0</v>
      </c>
      <c r="J110" s="186">
        <v>4</v>
      </c>
      <c r="K110" s="189" t="str">
        <f>H107</f>
        <v>-</v>
      </c>
      <c r="L110" s="190"/>
    </row>
    <row r="111" spans="1:12" ht="12.75" customHeight="1">
      <c r="A111" s="164"/>
      <c r="B111" s="173"/>
      <c r="C111" s="174"/>
      <c r="D111" s="158"/>
      <c r="E111" s="158"/>
      <c r="F111" s="174"/>
      <c r="G111" s="160"/>
      <c r="H111" s="180"/>
      <c r="I111" s="185">
        <f>A107</f>
        <v>0</v>
      </c>
      <c r="J111" s="186">
        <v>20</v>
      </c>
      <c r="K111" s="189" t="str">
        <f>H107</f>
        <v>-</v>
      </c>
      <c r="L111" s="190"/>
    </row>
  </sheetData>
  <sheetProtection/>
  <mergeCells count="4">
    <mergeCell ref="A1:G1"/>
    <mergeCell ref="A2:G2"/>
    <mergeCell ref="A3:G3"/>
    <mergeCell ref="I1:J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45">
      <selection activeCell="I57" sqref="A1:I57"/>
    </sheetView>
  </sheetViews>
  <sheetFormatPr defaultColWidth="9.140625" defaultRowHeight="12.75"/>
  <cols>
    <col min="1" max="1" width="4.140625" style="19" customWidth="1"/>
    <col min="2" max="2" width="4.421875" style="248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/>
    </row>
    <row r="2" ht="15.75">
      <c r="F2" s="1" t="str">
        <f>Startlist!A1</f>
        <v>Grossi Toidukaubad Viru Ralli 2020</v>
      </c>
    </row>
    <row r="3" ht="15">
      <c r="F3" s="23" t="str">
        <f>Startlist!$F2</f>
        <v>04.07.2020</v>
      </c>
    </row>
    <row r="4" spans="6:8" ht="15">
      <c r="F4" s="23" t="str">
        <f>Startlist!$F3</f>
        <v>  Rakvere</v>
      </c>
      <c r="H4" s="20"/>
    </row>
    <row r="5" spans="4:10" ht="15.75">
      <c r="D5" s="91"/>
      <c r="E5" s="91"/>
      <c r="F5" s="1"/>
      <c r="G5" s="91"/>
      <c r="H5" s="20"/>
      <c r="J5" s="91"/>
    </row>
    <row r="6" spans="1:10" ht="18.75">
      <c r="A6" s="141" t="s">
        <v>76</v>
      </c>
      <c r="B6" s="207"/>
      <c r="C6" s="104"/>
      <c r="D6" s="131"/>
      <c r="E6" s="131"/>
      <c r="F6" s="132"/>
      <c r="G6" s="131"/>
      <c r="H6" s="133"/>
      <c r="I6" s="134" t="s">
        <v>1498</v>
      </c>
      <c r="J6" s="91"/>
    </row>
    <row r="7" spans="1:10" ht="12.75">
      <c r="A7" s="135"/>
      <c r="B7" s="249" t="s">
        <v>96</v>
      </c>
      <c r="C7" s="136" t="s">
        <v>80</v>
      </c>
      <c r="D7" s="137" t="s">
        <v>81</v>
      </c>
      <c r="E7" s="137" t="s">
        <v>82</v>
      </c>
      <c r="F7" s="138" t="s">
        <v>83</v>
      </c>
      <c r="G7" s="137" t="s">
        <v>84</v>
      </c>
      <c r="H7" s="139" t="s">
        <v>85</v>
      </c>
      <c r="I7" s="140" t="s">
        <v>77</v>
      </c>
      <c r="J7" s="91"/>
    </row>
    <row r="8" spans="1:10" s="3" customFormat="1" ht="15" customHeight="1">
      <c r="A8" s="197" t="s">
        <v>175</v>
      </c>
      <c r="B8" s="197" t="s">
        <v>1499</v>
      </c>
      <c r="C8" s="198" t="s">
        <v>119</v>
      </c>
      <c r="D8" s="199" t="s">
        <v>258</v>
      </c>
      <c r="E8" s="199" t="s">
        <v>259</v>
      </c>
      <c r="F8" s="198" t="s">
        <v>121</v>
      </c>
      <c r="G8" s="199" t="s">
        <v>260</v>
      </c>
      <c r="H8" s="200" t="s">
        <v>261</v>
      </c>
      <c r="I8" s="201" t="s">
        <v>1299</v>
      </c>
      <c r="J8" s="92"/>
    </row>
    <row r="9" spans="1:10" ht="15" customHeight="1">
      <c r="A9" s="202" t="s">
        <v>176</v>
      </c>
      <c r="B9" s="197" t="s">
        <v>1500</v>
      </c>
      <c r="C9" s="203" t="s">
        <v>119</v>
      </c>
      <c r="D9" s="204" t="s">
        <v>70</v>
      </c>
      <c r="E9" s="204" t="s">
        <v>480</v>
      </c>
      <c r="F9" s="203" t="s">
        <v>121</v>
      </c>
      <c r="G9" s="204" t="s">
        <v>135</v>
      </c>
      <c r="H9" s="205" t="s">
        <v>71</v>
      </c>
      <c r="I9" s="206" t="s">
        <v>1302</v>
      </c>
      <c r="J9" s="91"/>
    </row>
    <row r="10" spans="1:10" ht="15" customHeight="1">
      <c r="A10" s="202" t="s">
        <v>177</v>
      </c>
      <c r="B10" s="202" t="s">
        <v>1501</v>
      </c>
      <c r="C10" s="203" t="s">
        <v>119</v>
      </c>
      <c r="D10" s="204" t="s">
        <v>253</v>
      </c>
      <c r="E10" s="204" t="s">
        <v>254</v>
      </c>
      <c r="F10" s="203" t="s">
        <v>121</v>
      </c>
      <c r="G10" s="204" t="s">
        <v>122</v>
      </c>
      <c r="H10" s="205" t="s">
        <v>72</v>
      </c>
      <c r="I10" s="206" t="s">
        <v>1306</v>
      </c>
      <c r="J10" s="91"/>
    </row>
    <row r="11" spans="1:10" ht="15" customHeight="1">
      <c r="A11" s="202" t="s">
        <v>178</v>
      </c>
      <c r="B11" s="202" t="s">
        <v>1502</v>
      </c>
      <c r="C11" s="203" t="s">
        <v>156</v>
      </c>
      <c r="D11" s="204" t="s">
        <v>173</v>
      </c>
      <c r="E11" s="204" t="s">
        <v>174</v>
      </c>
      <c r="F11" s="203" t="s">
        <v>121</v>
      </c>
      <c r="G11" s="204" t="s">
        <v>7</v>
      </c>
      <c r="H11" s="205" t="s">
        <v>502</v>
      </c>
      <c r="I11" s="206" t="s">
        <v>1310</v>
      </c>
      <c r="J11" s="91"/>
    </row>
    <row r="12" spans="1:10" ht="15" customHeight="1">
      <c r="A12" s="202" t="s">
        <v>179</v>
      </c>
      <c r="B12" s="202" t="s">
        <v>1503</v>
      </c>
      <c r="C12" s="203" t="s">
        <v>156</v>
      </c>
      <c r="D12" s="204" t="s">
        <v>150</v>
      </c>
      <c r="E12" s="204" t="s">
        <v>151</v>
      </c>
      <c r="F12" s="203" t="s">
        <v>121</v>
      </c>
      <c r="G12" s="204" t="s">
        <v>13</v>
      </c>
      <c r="H12" s="205" t="s">
        <v>252</v>
      </c>
      <c r="I12" s="206" t="s">
        <v>1313</v>
      </c>
      <c r="J12" s="91"/>
    </row>
    <row r="13" spans="1:10" ht="15" customHeight="1">
      <c r="A13" s="202" t="s">
        <v>180</v>
      </c>
      <c r="B13" s="202" t="s">
        <v>1504</v>
      </c>
      <c r="C13" s="203" t="s">
        <v>119</v>
      </c>
      <c r="D13" s="204" t="s">
        <v>49</v>
      </c>
      <c r="E13" s="204" t="s">
        <v>50</v>
      </c>
      <c r="F13" s="203" t="s">
        <v>121</v>
      </c>
      <c r="G13" s="204" t="s">
        <v>481</v>
      </c>
      <c r="H13" s="205" t="s">
        <v>72</v>
      </c>
      <c r="I13" s="206" t="s">
        <v>1316</v>
      </c>
      <c r="J13" s="91"/>
    </row>
    <row r="14" spans="1:10" ht="15" customHeight="1">
      <c r="A14" s="202" t="s">
        <v>181</v>
      </c>
      <c r="B14" s="202" t="s">
        <v>1505</v>
      </c>
      <c r="C14" s="203" t="s">
        <v>156</v>
      </c>
      <c r="D14" s="204" t="s">
        <v>158</v>
      </c>
      <c r="E14" s="204" t="s">
        <v>47</v>
      </c>
      <c r="F14" s="203" t="s">
        <v>121</v>
      </c>
      <c r="G14" s="204" t="s">
        <v>135</v>
      </c>
      <c r="H14" s="205" t="s">
        <v>160</v>
      </c>
      <c r="I14" s="206" t="s">
        <v>1320</v>
      </c>
      <c r="J14" s="91"/>
    </row>
    <row r="15" spans="1:10" ht="15" customHeight="1">
      <c r="A15" s="202" t="s">
        <v>182</v>
      </c>
      <c r="B15" s="202" t="s">
        <v>1506</v>
      </c>
      <c r="C15" s="203" t="s">
        <v>119</v>
      </c>
      <c r="D15" s="204" t="s">
        <v>482</v>
      </c>
      <c r="E15" s="204" t="s">
        <v>297</v>
      </c>
      <c r="F15" s="203" t="s">
        <v>265</v>
      </c>
      <c r="G15" s="204" t="s">
        <v>124</v>
      </c>
      <c r="H15" s="205" t="s">
        <v>298</v>
      </c>
      <c r="I15" s="206" t="s">
        <v>1323</v>
      </c>
      <c r="J15" s="91"/>
    </row>
    <row r="16" spans="1:10" ht="15" customHeight="1">
      <c r="A16" s="202" t="s">
        <v>183</v>
      </c>
      <c r="B16" s="202" t="s">
        <v>1507</v>
      </c>
      <c r="C16" s="203" t="s">
        <v>116</v>
      </c>
      <c r="D16" s="204" t="s">
        <v>130</v>
      </c>
      <c r="E16" s="204" t="s">
        <v>131</v>
      </c>
      <c r="F16" s="203" t="s">
        <v>121</v>
      </c>
      <c r="G16" s="204" t="s">
        <v>128</v>
      </c>
      <c r="H16" s="205" t="s">
        <v>129</v>
      </c>
      <c r="I16" s="206" t="s">
        <v>1326</v>
      </c>
      <c r="J16" s="91"/>
    </row>
    <row r="17" spans="1:10" ht="15" customHeight="1">
      <c r="A17" s="202" t="s">
        <v>184</v>
      </c>
      <c r="B17" s="202" t="s">
        <v>1508</v>
      </c>
      <c r="C17" s="203" t="s">
        <v>118</v>
      </c>
      <c r="D17" s="204" t="s">
        <v>57</v>
      </c>
      <c r="E17" s="204" t="s">
        <v>157</v>
      </c>
      <c r="F17" s="203" t="s">
        <v>121</v>
      </c>
      <c r="G17" s="204" t="s">
        <v>135</v>
      </c>
      <c r="H17" s="205" t="s">
        <v>152</v>
      </c>
      <c r="I17" s="206" t="s">
        <v>1329</v>
      </c>
      <c r="J17" s="91"/>
    </row>
    <row r="18" spans="1:10" ht="15" customHeight="1">
      <c r="A18" s="207"/>
      <c r="B18" s="207"/>
      <c r="C18" s="228"/>
      <c r="D18" s="229"/>
      <c r="E18" s="229"/>
      <c r="F18" s="194"/>
      <c r="G18" s="195"/>
      <c r="H18" s="208"/>
      <c r="I18" s="207"/>
      <c r="J18" s="91"/>
    </row>
    <row r="19" spans="1:10" ht="15" customHeight="1">
      <c r="A19" s="207"/>
      <c r="B19" s="207"/>
      <c r="C19" s="194"/>
      <c r="D19" s="195"/>
      <c r="E19" s="195"/>
      <c r="F19" s="194"/>
      <c r="G19" s="195"/>
      <c r="H19" s="208"/>
      <c r="I19" s="209" t="s">
        <v>1509</v>
      </c>
      <c r="J19" s="91"/>
    </row>
    <row r="20" spans="1:10" s="3" customFormat="1" ht="15" customHeight="1">
      <c r="A20" s="210" t="s">
        <v>175</v>
      </c>
      <c r="B20" s="210" t="s">
        <v>1499</v>
      </c>
      <c r="C20" s="211" t="s">
        <v>119</v>
      </c>
      <c r="D20" s="212" t="s">
        <v>258</v>
      </c>
      <c r="E20" s="212" t="s">
        <v>259</v>
      </c>
      <c r="F20" s="211" t="s">
        <v>121</v>
      </c>
      <c r="G20" s="212" t="s">
        <v>260</v>
      </c>
      <c r="H20" s="213" t="s">
        <v>261</v>
      </c>
      <c r="I20" s="214" t="s">
        <v>1299</v>
      </c>
      <c r="J20" s="92"/>
    </row>
    <row r="21" spans="1:10" s="22" customFormat="1" ht="15" customHeight="1">
      <c r="A21" s="215" t="s">
        <v>176</v>
      </c>
      <c r="B21" s="215" t="s">
        <v>1500</v>
      </c>
      <c r="C21" s="216" t="s">
        <v>119</v>
      </c>
      <c r="D21" s="217" t="s">
        <v>70</v>
      </c>
      <c r="E21" s="217" t="s">
        <v>480</v>
      </c>
      <c r="F21" s="216" t="s">
        <v>121</v>
      </c>
      <c r="G21" s="217" t="s">
        <v>135</v>
      </c>
      <c r="H21" s="218" t="s">
        <v>71</v>
      </c>
      <c r="I21" s="219" t="s">
        <v>1302</v>
      </c>
      <c r="J21" s="93"/>
    </row>
    <row r="22" spans="1:10" s="22" customFormat="1" ht="15" customHeight="1">
      <c r="A22" s="215" t="s">
        <v>177</v>
      </c>
      <c r="B22" s="215" t="s">
        <v>1501</v>
      </c>
      <c r="C22" s="216" t="s">
        <v>119</v>
      </c>
      <c r="D22" s="217" t="s">
        <v>253</v>
      </c>
      <c r="E22" s="217" t="s">
        <v>254</v>
      </c>
      <c r="F22" s="216" t="s">
        <v>121</v>
      </c>
      <c r="G22" s="217" t="s">
        <v>122</v>
      </c>
      <c r="H22" s="218" t="s">
        <v>72</v>
      </c>
      <c r="I22" s="219" t="s">
        <v>1306</v>
      </c>
      <c r="J22" s="93"/>
    </row>
    <row r="23" spans="1:10" ht="15" customHeight="1">
      <c r="A23" s="207"/>
      <c r="B23" s="207"/>
      <c r="C23" s="194"/>
      <c r="D23" s="195"/>
      <c r="E23" s="195"/>
      <c r="F23" s="194"/>
      <c r="G23" s="195"/>
      <c r="H23" s="208"/>
      <c r="I23" s="207"/>
      <c r="J23" s="91"/>
    </row>
    <row r="24" spans="1:10" ht="15" customHeight="1">
      <c r="A24" s="207"/>
      <c r="B24" s="207"/>
      <c r="C24" s="194"/>
      <c r="D24" s="195"/>
      <c r="E24" s="195"/>
      <c r="F24" s="194"/>
      <c r="G24" s="195"/>
      <c r="H24" s="208"/>
      <c r="I24" s="209" t="s">
        <v>1510</v>
      </c>
      <c r="J24" s="91"/>
    </row>
    <row r="25" spans="1:10" s="3" customFormat="1" ht="15" customHeight="1">
      <c r="A25" s="210" t="s">
        <v>175</v>
      </c>
      <c r="B25" s="210" t="s">
        <v>1502</v>
      </c>
      <c r="C25" s="211" t="s">
        <v>156</v>
      </c>
      <c r="D25" s="212" t="s">
        <v>173</v>
      </c>
      <c r="E25" s="212" t="s">
        <v>174</v>
      </c>
      <c r="F25" s="211" t="s">
        <v>121</v>
      </c>
      <c r="G25" s="212" t="s">
        <v>7</v>
      </c>
      <c r="H25" s="213" t="s">
        <v>502</v>
      </c>
      <c r="I25" s="214" t="s">
        <v>1308</v>
      </c>
      <c r="J25" s="92"/>
    </row>
    <row r="26" spans="1:10" s="22" customFormat="1" ht="15" customHeight="1">
      <c r="A26" s="215" t="s">
        <v>176</v>
      </c>
      <c r="B26" s="215" t="s">
        <v>1503</v>
      </c>
      <c r="C26" s="216" t="s">
        <v>156</v>
      </c>
      <c r="D26" s="217" t="s">
        <v>150</v>
      </c>
      <c r="E26" s="217" t="s">
        <v>151</v>
      </c>
      <c r="F26" s="216" t="s">
        <v>121</v>
      </c>
      <c r="G26" s="217" t="s">
        <v>13</v>
      </c>
      <c r="H26" s="218" t="s">
        <v>252</v>
      </c>
      <c r="I26" s="219" t="s">
        <v>1511</v>
      </c>
      <c r="J26" s="93"/>
    </row>
    <row r="27" spans="1:10" s="22" customFormat="1" ht="15" customHeight="1">
      <c r="A27" s="215" t="s">
        <v>177</v>
      </c>
      <c r="B27" s="215" t="s">
        <v>1505</v>
      </c>
      <c r="C27" s="216" t="s">
        <v>156</v>
      </c>
      <c r="D27" s="217" t="s">
        <v>158</v>
      </c>
      <c r="E27" s="217" t="s">
        <v>47</v>
      </c>
      <c r="F27" s="216" t="s">
        <v>121</v>
      </c>
      <c r="G27" s="217" t="s">
        <v>135</v>
      </c>
      <c r="H27" s="218" t="s">
        <v>160</v>
      </c>
      <c r="I27" s="219" t="s">
        <v>1512</v>
      </c>
      <c r="J27" s="93"/>
    </row>
    <row r="28" spans="1:10" ht="15" customHeight="1">
      <c r="A28" s="220"/>
      <c r="B28" s="207"/>
      <c r="C28" s="228"/>
      <c r="D28" s="220"/>
      <c r="E28" s="220"/>
      <c r="F28" s="220"/>
      <c r="G28" s="220"/>
      <c r="H28" s="208"/>
      <c r="I28" s="207"/>
      <c r="J28" s="91"/>
    </row>
    <row r="29" spans="1:10" ht="15" customHeight="1">
      <c r="A29" s="207"/>
      <c r="B29" s="207"/>
      <c r="C29" s="194"/>
      <c r="D29" s="195"/>
      <c r="E29" s="195"/>
      <c r="F29" s="194"/>
      <c r="G29" s="195"/>
      <c r="H29" s="208"/>
      <c r="I29" s="209" t="s">
        <v>1513</v>
      </c>
      <c r="J29" s="91"/>
    </row>
    <row r="30" spans="1:10" s="3" customFormat="1" ht="15" customHeight="1">
      <c r="A30" s="210" t="s">
        <v>175</v>
      </c>
      <c r="B30" s="210" t="s">
        <v>1508</v>
      </c>
      <c r="C30" s="211" t="s">
        <v>118</v>
      </c>
      <c r="D30" s="212" t="s">
        <v>57</v>
      </c>
      <c r="E30" s="212" t="s">
        <v>157</v>
      </c>
      <c r="F30" s="211" t="s">
        <v>121</v>
      </c>
      <c r="G30" s="212" t="s">
        <v>135</v>
      </c>
      <c r="H30" s="213" t="s">
        <v>152</v>
      </c>
      <c r="I30" s="214" t="s">
        <v>1328</v>
      </c>
      <c r="J30" s="92"/>
    </row>
    <row r="31" spans="1:10" ht="15" customHeight="1">
      <c r="A31" s="215" t="s">
        <v>176</v>
      </c>
      <c r="B31" s="215" t="s">
        <v>1514</v>
      </c>
      <c r="C31" s="216" t="s">
        <v>118</v>
      </c>
      <c r="D31" s="217" t="s">
        <v>284</v>
      </c>
      <c r="E31" s="217" t="s">
        <v>285</v>
      </c>
      <c r="F31" s="216" t="s">
        <v>265</v>
      </c>
      <c r="G31" s="217" t="s">
        <v>286</v>
      </c>
      <c r="H31" s="218" t="s">
        <v>152</v>
      </c>
      <c r="I31" s="219" t="s">
        <v>1515</v>
      </c>
      <c r="J31" s="91"/>
    </row>
    <row r="32" spans="1:10" ht="15" customHeight="1">
      <c r="A32" s="215" t="s">
        <v>177</v>
      </c>
      <c r="B32" s="215" t="s">
        <v>1516</v>
      </c>
      <c r="C32" s="216" t="s">
        <v>118</v>
      </c>
      <c r="D32" s="217" t="s">
        <v>52</v>
      </c>
      <c r="E32" s="217" t="s">
        <v>45</v>
      </c>
      <c r="F32" s="216" t="s">
        <v>121</v>
      </c>
      <c r="G32" s="217" t="s">
        <v>7</v>
      </c>
      <c r="H32" s="218" t="s">
        <v>152</v>
      </c>
      <c r="I32" s="219" t="s">
        <v>1517</v>
      </c>
      <c r="J32" s="91"/>
    </row>
    <row r="33" spans="1:10" ht="15" customHeight="1">
      <c r="A33" s="207"/>
      <c r="B33" s="207"/>
      <c r="C33" s="194"/>
      <c r="D33" s="195"/>
      <c r="E33" s="195"/>
      <c r="F33" s="194"/>
      <c r="G33" s="195"/>
      <c r="H33" s="208"/>
      <c r="I33" s="207"/>
      <c r="J33" s="91"/>
    </row>
    <row r="34" spans="1:10" ht="15" customHeight="1">
      <c r="A34" s="207"/>
      <c r="B34" s="207"/>
      <c r="C34" s="194"/>
      <c r="D34" s="195"/>
      <c r="E34" s="195"/>
      <c r="F34" s="194"/>
      <c r="G34" s="195"/>
      <c r="H34" s="208"/>
      <c r="I34" s="209" t="s">
        <v>1518</v>
      </c>
      <c r="J34" s="91"/>
    </row>
    <row r="35" spans="1:10" s="3" customFormat="1" ht="15" customHeight="1">
      <c r="A35" s="210" t="s">
        <v>175</v>
      </c>
      <c r="B35" s="210" t="s">
        <v>1519</v>
      </c>
      <c r="C35" s="211" t="s">
        <v>115</v>
      </c>
      <c r="D35" s="212" t="s">
        <v>263</v>
      </c>
      <c r="E35" s="212" t="s">
        <v>264</v>
      </c>
      <c r="F35" s="211" t="s">
        <v>265</v>
      </c>
      <c r="G35" s="212" t="s">
        <v>266</v>
      </c>
      <c r="H35" s="213" t="s">
        <v>127</v>
      </c>
      <c r="I35" s="214" t="s">
        <v>1331</v>
      </c>
      <c r="J35" s="92"/>
    </row>
    <row r="36" spans="1:10" ht="15" customHeight="1">
      <c r="A36" s="215" t="s">
        <v>176</v>
      </c>
      <c r="B36" s="215" t="s">
        <v>1520</v>
      </c>
      <c r="C36" s="216" t="s">
        <v>115</v>
      </c>
      <c r="D36" s="217" t="s">
        <v>46</v>
      </c>
      <c r="E36" s="217" t="s">
        <v>488</v>
      </c>
      <c r="F36" s="216" t="s">
        <v>144</v>
      </c>
      <c r="G36" s="217" t="s">
        <v>11</v>
      </c>
      <c r="H36" s="218" t="s">
        <v>126</v>
      </c>
      <c r="I36" s="219" t="s">
        <v>1521</v>
      </c>
      <c r="J36" s="91"/>
    </row>
    <row r="37" spans="1:10" ht="15" customHeight="1">
      <c r="A37" s="215" t="s">
        <v>177</v>
      </c>
      <c r="B37" s="215" t="s">
        <v>1522</v>
      </c>
      <c r="C37" s="216" t="s">
        <v>115</v>
      </c>
      <c r="D37" s="217" t="s">
        <v>139</v>
      </c>
      <c r="E37" s="217" t="s">
        <v>143</v>
      </c>
      <c r="F37" s="216" t="s">
        <v>121</v>
      </c>
      <c r="G37" s="217" t="s">
        <v>128</v>
      </c>
      <c r="H37" s="218" t="s">
        <v>140</v>
      </c>
      <c r="I37" s="219" t="s">
        <v>1523</v>
      </c>
      <c r="J37" s="91"/>
    </row>
    <row r="38" spans="1:10" s="22" customFormat="1" ht="15" customHeight="1">
      <c r="A38" s="207"/>
      <c r="B38" s="207"/>
      <c r="C38" s="208"/>
      <c r="D38" s="195"/>
      <c r="E38" s="195"/>
      <c r="F38" s="194"/>
      <c r="G38" s="195"/>
      <c r="H38" s="208"/>
      <c r="I38" s="207"/>
      <c r="J38" s="93"/>
    </row>
    <row r="39" spans="1:10" s="22" customFormat="1" ht="15" customHeight="1">
      <c r="A39" s="207"/>
      <c r="B39" s="207"/>
      <c r="C39" s="194"/>
      <c r="D39" s="195"/>
      <c r="E39" s="195"/>
      <c r="F39" s="194"/>
      <c r="G39" s="195"/>
      <c r="H39" s="208"/>
      <c r="I39" s="209" t="s">
        <v>1524</v>
      </c>
      <c r="J39" s="93"/>
    </row>
    <row r="40" spans="1:10" s="3" customFormat="1" ht="15" customHeight="1">
      <c r="A40" s="210" t="s">
        <v>175</v>
      </c>
      <c r="B40" s="210" t="s">
        <v>1525</v>
      </c>
      <c r="C40" s="211" t="s">
        <v>117</v>
      </c>
      <c r="D40" s="212" t="s">
        <v>310</v>
      </c>
      <c r="E40" s="212" t="s">
        <v>311</v>
      </c>
      <c r="F40" s="211" t="s">
        <v>121</v>
      </c>
      <c r="G40" s="212" t="s">
        <v>312</v>
      </c>
      <c r="H40" s="213" t="s">
        <v>313</v>
      </c>
      <c r="I40" s="214" t="s">
        <v>1352</v>
      </c>
      <c r="J40" s="92"/>
    </row>
    <row r="41" spans="1:10" ht="15" customHeight="1">
      <c r="A41" s="215" t="s">
        <v>176</v>
      </c>
      <c r="B41" s="210" t="s">
        <v>1526</v>
      </c>
      <c r="C41" s="216" t="s">
        <v>117</v>
      </c>
      <c r="D41" s="217" t="s">
        <v>348</v>
      </c>
      <c r="E41" s="217" t="s">
        <v>349</v>
      </c>
      <c r="F41" s="216" t="s">
        <v>121</v>
      </c>
      <c r="G41" s="217" t="s">
        <v>20</v>
      </c>
      <c r="H41" s="218" t="s">
        <v>350</v>
      </c>
      <c r="I41" s="219" t="s">
        <v>1527</v>
      </c>
      <c r="J41" s="91"/>
    </row>
    <row r="42" spans="1:10" ht="15" customHeight="1">
      <c r="A42" s="215" t="s">
        <v>177</v>
      </c>
      <c r="B42" s="215" t="s">
        <v>1528</v>
      </c>
      <c r="C42" s="216" t="s">
        <v>117</v>
      </c>
      <c r="D42" s="217" t="s">
        <v>399</v>
      </c>
      <c r="E42" s="217" t="s">
        <v>400</v>
      </c>
      <c r="F42" s="216" t="s">
        <v>121</v>
      </c>
      <c r="G42" s="217" t="s">
        <v>20</v>
      </c>
      <c r="H42" s="218" t="s">
        <v>136</v>
      </c>
      <c r="I42" s="219" t="s">
        <v>1529</v>
      </c>
      <c r="J42" s="91"/>
    </row>
    <row r="43" spans="1:10" s="22" customFormat="1" ht="15" customHeight="1">
      <c r="A43" s="207"/>
      <c r="B43" s="207"/>
      <c r="C43" s="228"/>
      <c r="D43" s="229"/>
      <c r="E43" s="229"/>
      <c r="F43" s="194"/>
      <c r="G43" s="195"/>
      <c r="H43" s="208"/>
      <c r="I43" s="207"/>
      <c r="J43" s="93"/>
    </row>
    <row r="44" spans="1:10" s="22" customFormat="1" ht="15" customHeight="1">
      <c r="A44" s="207"/>
      <c r="B44" s="207"/>
      <c r="C44" s="194"/>
      <c r="D44" s="195"/>
      <c r="E44" s="195"/>
      <c r="F44" s="194"/>
      <c r="G44" s="195"/>
      <c r="H44" s="208"/>
      <c r="I44" s="209" t="s">
        <v>1530</v>
      </c>
      <c r="J44" s="93"/>
    </row>
    <row r="45" spans="1:10" s="3" customFormat="1" ht="15" customHeight="1">
      <c r="A45" s="210" t="s">
        <v>175</v>
      </c>
      <c r="B45" s="210" t="s">
        <v>1531</v>
      </c>
      <c r="C45" s="211" t="s">
        <v>114</v>
      </c>
      <c r="D45" s="212" t="s">
        <v>18</v>
      </c>
      <c r="E45" s="212" t="s">
        <v>19</v>
      </c>
      <c r="F45" s="211" t="s">
        <v>121</v>
      </c>
      <c r="G45" s="212" t="s">
        <v>132</v>
      </c>
      <c r="H45" s="213" t="s">
        <v>308</v>
      </c>
      <c r="I45" s="214" t="s">
        <v>1377</v>
      </c>
      <c r="J45" s="92"/>
    </row>
    <row r="46" spans="1:10" ht="15" customHeight="1">
      <c r="A46" s="215" t="s">
        <v>176</v>
      </c>
      <c r="B46" s="215" t="s">
        <v>1532</v>
      </c>
      <c r="C46" s="216" t="s">
        <v>114</v>
      </c>
      <c r="D46" s="217" t="s">
        <v>35</v>
      </c>
      <c r="E46" s="217" t="s">
        <v>378</v>
      </c>
      <c r="F46" s="216" t="s">
        <v>121</v>
      </c>
      <c r="G46" s="217" t="s">
        <v>125</v>
      </c>
      <c r="H46" s="218" t="s">
        <v>133</v>
      </c>
      <c r="I46" s="219" t="s">
        <v>1533</v>
      </c>
      <c r="J46" s="91"/>
    </row>
    <row r="47" spans="1:10" ht="15" customHeight="1">
      <c r="A47" s="215" t="s">
        <v>177</v>
      </c>
      <c r="B47" s="215" t="s">
        <v>1534</v>
      </c>
      <c r="C47" s="216" t="s">
        <v>114</v>
      </c>
      <c r="D47" s="217" t="s">
        <v>421</v>
      </c>
      <c r="E47" s="217" t="s">
        <v>422</v>
      </c>
      <c r="F47" s="216" t="s">
        <v>121</v>
      </c>
      <c r="G47" s="217" t="s">
        <v>125</v>
      </c>
      <c r="H47" s="218" t="s">
        <v>386</v>
      </c>
      <c r="I47" s="219" t="s">
        <v>1535</v>
      </c>
      <c r="J47" s="91"/>
    </row>
    <row r="48" spans="1:10" ht="15" customHeight="1">
      <c r="A48" s="207"/>
      <c r="B48" s="207"/>
      <c r="C48" s="194"/>
      <c r="D48" s="195"/>
      <c r="E48" s="195"/>
      <c r="F48" s="194"/>
      <c r="G48" s="195"/>
      <c r="H48" s="208"/>
      <c r="I48" s="207"/>
      <c r="J48" s="91"/>
    </row>
    <row r="49" spans="1:10" ht="15" customHeight="1">
      <c r="A49" s="207"/>
      <c r="B49" s="207"/>
      <c r="C49" s="194"/>
      <c r="D49" s="195"/>
      <c r="E49" s="195"/>
      <c r="F49" s="194"/>
      <c r="G49" s="195"/>
      <c r="H49" s="208"/>
      <c r="I49" s="209" t="s">
        <v>1536</v>
      </c>
      <c r="J49" s="91"/>
    </row>
    <row r="50" spans="1:10" s="4" customFormat="1" ht="15" customHeight="1">
      <c r="A50" s="210" t="s">
        <v>175</v>
      </c>
      <c r="B50" s="210" t="s">
        <v>1507</v>
      </c>
      <c r="C50" s="211" t="s">
        <v>116</v>
      </c>
      <c r="D50" s="212" t="s">
        <v>130</v>
      </c>
      <c r="E50" s="212" t="s">
        <v>131</v>
      </c>
      <c r="F50" s="211" t="s">
        <v>121</v>
      </c>
      <c r="G50" s="212" t="s">
        <v>128</v>
      </c>
      <c r="H50" s="213" t="s">
        <v>129</v>
      </c>
      <c r="I50" s="214" t="s">
        <v>1325</v>
      </c>
      <c r="J50" s="94"/>
    </row>
    <row r="51" spans="1:10" ht="15" customHeight="1">
      <c r="A51" s="215" t="s">
        <v>176</v>
      </c>
      <c r="B51" s="215" t="s">
        <v>1537</v>
      </c>
      <c r="C51" s="216" t="s">
        <v>116</v>
      </c>
      <c r="D51" s="217" t="s">
        <v>59</v>
      </c>
      <c r="E51" s="217" t="s">
        <v>60</v>
      </c>
      <c r="F51" s="216" t="s">
        <v>121</v>
      </c>
      <c r="G51" s="217" t="s">
        <v>14</v>
      </c>
      <c r="H51" s="218" t="s">
        <v>129</v>
      </c>
      <c r="I51" s="219" t="s">
        <v>1538</v>
      </c>
      <c r="J51" s="91"/>
    </row>
    <row r="52" spans="1:10" ht="15" customHeight="1">
      <c r="A52" s="215" t="s">
        <v>177</v>
      </c>
      <c r="B52" s="215" t="s">
        <v>1539</v>
      </c>
      <c r="C52" s="216" t="s">
        <v>116</v>
      </c>
      <c r="D52" s="217" t="s">
        <v>293</v>
      </c>
      <c r="E52" s="217" t="s">
        <v>294</v>
      </c>
      <c r="F52" s="216" t="s">
        <v>121</v>
      </c>
      <c r="G52" s="217" t="s">
        <v>132</v>
      </c>
      <c r="H52" s="218" t="s">
        <v>129</v>
      </c>
      <c r="I52" s="219" t="s">
        <v>1540</v>
      </c>
      <c r="J52" s="91"/>
    </row>
    <row r="53" spans="1:10" ht="15" customHeight="1">
      <c r="A53" s="207"/>
      <c r="B53" s="207"/>
      <c r="C53" s="194"/>
      <c r="D53" s="195"/>
      <c r="E53" s="195"/>
      <c r="F53" s="194"/>
      <c r="G53" s="195"/>
      <c r="H53" s="208"/>
      <c r="I53" s="207"/>
      <c r="J53" s="91"/>
    </row>
    <row r="54" spans="1:10" ht="15" customHeight="1">
      <c r="A54" s="207"/>
      <c r="B54" s="207"/>
      <c r="C54" s="194"/>
      <c r="D54" s="195"/>
      <c r="E54" s="195"/>
      <c r="F54" s="194"/>
      <c r="G54" s="195"/>
      <c r="H54" s="208"/>
      <c r="I54" s="209" t="s">
        <v>1541</v>
      </c>
      <c r="J54" s="91"/>
    </row>
    <row r="55" spans="1:10" s="4" customFormat="1" ht="15" customHeight="1">
      <c r="A55" s="210" t="s">
        <v>175</v>
      </c>
      <c r="B55" s="210" t="s">
        <v>1542</v>
      </c>
      <c r="C55" s="211" t="s">
        <v>120</v>
      </c>
      <c r="D55" s="212" t="s">
        <v>145</v>
      </c>
      <c r="E55" s="212" t="s">
        <v>146</v>
      </c>
      <c r="F55" s="211" t="s">
        <v>121</v>
      </c>
      <c r="G55" s="212" t="s">
        <v>30</v>
      </c>
      <c r="H55" s="213" t="s">
        <v>484</v>
      </c>
      <c r="I55" s="214" t="s">
        <v>1429</v>
      </c>
      <c r="J55" s="94"/>
    </row>
    <row r="56" spans="1:10" ht="15" customHeight="1">
      <c r="A56" s="215" t="s">
        <v>176</v>
      </c>
      <c r="B56" s="215" t="s">
        <v>1543</v>
      </c>
      <c r="C56" s="216" t="s">
        <v>120</v>
      </c>
      <c r="D56" s="217" t="s">
        <v>148</v>
      </c>
      <c r="E56" s="217" t="s">
        <v>149</v>
      </c>
      <c r="F56" s="216" t="s">
        <v>121</v>
      </c>
      <c r="G56" s="217" t="s">
        <v>427</v>
      </c>
      <c r="H56" s="218" t="s">
        <v>74</v>
      </c>
      <c r="I56" s="219" t="s">
        <v>1544</v>
      </c>
      <c r="J56" s="91"/>
    </row>
    <row r="57" spans="1:10" ht="15" customHeight="1">
      <c r="A57" s="215" t="s">
        <v>177</v>
      </c>
      <c r="B57" s="215" t="s">
        <v>1545</v>
      </c>
      <c r="C57" s="216" t="s">
        <v>120</v>
      </c>
      <c r="D57" s="217" t="s">
        <v>147</v>
      </c>
      <c r="E57" s="217" t="s">
        <v>73</v>
      </c>
      <c r="F57" s="216" t="s">
        <v>121</v>
      </c>
      <c r="G57" s="217" t="s">
        <v>30</v>
      </c>
      <c r="H57" s="218" t="s">
        <v>74</v>
      </c>
      <c r="I57" s="219" t="s">
        <v>1546</v>
      </c>
      <c r="J57" s="91"/>
    </row>
    <row r="58" spans="1:9" ht="12.75">
      <c r="A58" s="130"/>
      <c r="B58" s="207"/>
      <c r="C58" s="104"/>
      <c r="D58" s="102"/>
      <c r="E58" s="102"/>
      <c r="F58" s="104"/>
      <c r="G58" s="102"/>
      <c r="H58" s="105"/>
      <c r="I58" s="130"/>
    </row>
    <row r="59" spans="1:9" ht="12.75">
      <c r="A59" s="130"/>
      <c r="B59" s="207"/>
      <c r="C59" s="104"/>
      <c r="D59" s="102"/>
      <c r="E59" s="102"/>
      <c r="F59" s="104"/>
      <c r="G59" s="102"/>
      <c r="H59" s="105"/>
      <c r="I59" s="130"/>
    </row>
    <row r="60" spans="1:9" ht="12.75">
      <c r="A60" s="130"/>
      <c r="B60" s="207"/>
      <c r="C60" s="104"/>
      <c r="D60" s="102"/>
      <c r="E60" s="102"/>
      <c r="F60" s="104"/>
      <c r="G60" s="102"/>
      <c r="H60" s="105"/>
      <c r="I60" s="130"/>
    </row>
    <row r="61" spans="1:9" ht="12.75">
      <c r="A61" s="130"/>
      <c r="B61" s="207"/>
      <c r="C61" s="104"/>
      <c r="D61" s="102"/>
      <c r="E61" s="102"/>
      <c r="F61" s="104"/>
      <c r="G61" s="102"/>
      <c r="H61" s="105"/>
      <c r="I61" s="130"/>
    </row>
    <row r="62" spans="1:9" ht="12.75">
      <c r="A62" s="130"/>
      <c r="B62" s="207"/>
      <c r="C62" s="104"/>
      <c r="D62" s="102"/>
      <c r="E62" s="102"/>
      <c r="F62" s="104"/>
      <c r="G62" s="102"/>
      <c r="H62" s="105"/>
      <c r="I62" s="130"/>
    </row>
    <row r="63" spans="1:9" ht="12.75">
      <c r="A63" s="130"/>
      <c r="B63" s="207"/>
      <c r="C63" s="104"/>
      <c r="D63" s="102"/>
      <c r="E63" s="102"/>
      <c r="F63" s="104"/>
      <c r="G63" s="102"/>
      <c r="H63" s="105"/>
      <c r="I63" s="130"/>
    </row>
    <row r="64" spans="1:9" ht="12.75">
      <c r="A64" s="130"/>
      <c r="B64" s="207"/>
      <c r="C64" s="104"/>
      <c r="D64" s="102"/>
      <c r="E64" s="102"/>
      <c r="F64" s="104"/>
      <c r="G64" s="102"/>
      <c r="H64" s="105"/>
      <c r="I64" s="130"/>
    </row>
    <row r="65" spans="1:9" ht="12.75">
      <c r="A65" s="130"/>
      <c r="B65" s="207"/>
      <c r="C65" s="104"/>
      <c r="D65" s="102"/>
      <c r="E65" s="102"/>
      <c r="F65" s="104"/>
      <c r="G65" s="102"/>
      <c r="H65" s="105"/>
      <c r="I65" s="130"/>
    </row>
    <row r="66" spans="1:9" ht="12.75">
      <c r="A66" s="130"/>
      <c r="B66" s="207"/>
      <c r="C66" s="104"/>
      <c r="D66" s="102"/>
      <c r="E66" s="102"/>
      <c r="F66" s="104"/>
      <c r="G66" s="102"/>
      <c r="H66" s="105"/>
      <c r="I66" s="130"/>
    </row>
    <row r="67" spans="1:9" ht="12.75">
      <c r="A67" s="130"/>
      <c r="B67" s="207"/>
      <c r="C67" s="104"/>
      <c r="D67" s="102"/>
      <c r="E67" s="102"/>
      <c r="F67" s="104"/>
      <c r="G67" s="102"/>
      <c r="H67" s="105"/>
      <c r="I67" s="130"/>
    </row>
    <row r="68" spans="1:9" ht="12.75">
      <c r="A68" s="130"/>
      <c r="B68" s="207"/>
      <c r="C68" s="104"/>
      <c r="D68" s="102"/>
      <c r="E68" s="102"/>
      <c r="F68" s="104"/>
      <c r="G68" s="102"/>
      <c r="H68" s="105"/>
      <c r="I68" s="130"/>
    </row>
    <row r="69" spans="1:9" ht="12.75">
      <c r="A69" s="130"/>
      <c r="B69" s="207"/>
      <c r="C69" s="104"/>
      <c r="D69" s="102"/>
      <c r="E69" s="102"/>
      <c r="F69" s="104"/>
      <c r="G69" s="102"/>
      <c r="H69" s="105"/>
      <c r="I69" s="130"/>
    </row>
    <row r="70" spans="1:9" ht="12.75">
      <c r="A70" s="130"/>
      <c r="B70" s="207"/>
      <c r="C70" s="104"/>
      <c r="D70" s="102"/>
      <c r="E70" s="102"/>
      <c r="F70" s="104"/>
      <c r="G70" s="102"/>
      <c r="H70" s="105"/>
      <c r="I70" s="130"/>
    </row>
    <row r="71" spans="1:9" ht="12.75">
      <c r="A71" s="130"/>
      <c r="B71" s="207"/>
      <c r="C71" s="104"/>
      <c r="D71" s="102"/>
      <c r="E71" s="102"/>
      <c r="F71" s="104"/>
      <c r="G71" s="102"/>
      <c r="H71" s="105"/>
      <c r="I71" s="130"/>
    </row>
    <row r="72" spans="1:9" ht="12.75">
      <c r="A72" s="130"/>
      <c r="B72" s="207"/>
      <c r="C72" s="104"/>
      <c r="D72" s="102"/>
      <c r="E72" s="102"/>
      <c r="F72" s="104"/>
      <c r="G72" s="102"/>
      <c r="H72" s="105"/>
      <c r="I72" s="130"/>
    </row>
    <row r="73" spans="1:9" ht="12.75">
      <c r="A73" s="130"/>
      <c r="B73" s="207"/>
      <c r="C73" s="104"/>
      <c r="D73" s="102"/>
      <c r="E73" s="102"/>
      <c r="F73" s="104"/>
      <c r="G73" s="102"/>
      <c r="H73" s="105"/>
      <c r="I73" s="130"/>
    </row>
    <row r="74" spans="1:9" ht="12.75">
      <c r="A74" s="130"/>
      <c r="B74" s="207"/>
      <c r="C74" s="104"/>
      <c r="D74" s="102"/>
      <c r="E74" s="102"/>
      <c r="F74" s="104"/>
      <c r="G74" s="102"/>
      <c r="H74" s="105"/>
      <c r="I74" s="130"/>
    </row>
    <row r="75" spans="1:9" ht="12.75">
      <c r="A75" s="130"/>
      <c r="B75" s="207"/>
      <c r="C75" s="104"/>
      <c r="D75" s="102"/>
      <c r="E75" s="102"/>
      <c r="F75" s="104"/>
      <c r="G75" s="102"/>
      <c r="H75" s="105"/>
      <c r="I75" s="130"/>
    </row>
    <row r="76" spans="1:9" ht="12.75">
      <c r="A76" s="130"/>
      <c r="B76" s="207"/>
      <c r="C76" s="104"/>
      <c r="D76" s="102"/>
      <c r="E76" s="102"/>
      <c r="F76" s="104"/>
      <c r="G76" s="102"/>
      <c r="H76" s="105"/>
      <c r="I76" s="130"/>
    </row>
    <row r="77" spans="1:9" ht="12.75">
      <c r="A77" s="130"/>
      <c r="B77" s="207"/>
      <c r="C77" s="104"/>
      <c r="D77" s="102"/>
      <c r="E77" s="102"/>
      <c r="F77" s="104"/>
      <c r="G77" s="102"/>
      <c r="H77" s="105"/>
      <c r="I77" s="130"/>
    </row>
    <row r="78" spans="1:9" ht="12.75">
      <c r="A78" s="130"/>
      <c r="B78" s="207"/>
      <c r="C78" s="104"/>
      <c r="D78" s="102"/>
      <c r="E78" s="102"/>
      <c r="F78" s="104"/>
      <c r="G78" s="102"/>
      <c r="H78" s="105"/>
      <c r="I78" s="130"/>
    </row>
    <row r="79" spans="1:9" ht="12.75">
      <c r="A79" s="130"/>
      <c r="B79" s="207"/>
      <c r="C79" s="104"/>
      <c r="D79" s="102"/>
      <c r="E79" s="102"/>
      <c r="F79" s="104"/>
      <c r="G79" s="102"/>
      <c r="H79" s="105"/>
      <c r="I79" s="130"/>
    </row>
    <row r="80" spans="1:9" ht="12.75">
      <c r="A80" s="130"/>
      <c r="B80" s="207"/>
      <c r="C80" s="104"/>
      <c r="D80" s="102"/>
      <c r="E80" s="102"/>
      <c r="F80" s="104"/>
      <c r="G80" s="102"/>
      <c r="H80" s="105"/>
      <c r="I80" s="130"/>
    </row>
    <row r="81" spans="1:9" ht="12.75">
      <c r="A81" s="130"/>
      <c r="B81" s="207"/>
      <c r="C81" s="104"/>
      <c r="D81" s="102"/>
      <c r="E81" s="102"/>
      <c r="F81" s="104"/>
      <c r="G81" s="102"/>
      <c r="H81" s="105"/>
      <c r="I81" s="130"/>
    </row>
    <row r="82" spans="1:9" ht="12.75">
      <c r="A82" s="130"/>
      <c r="B82" s="207"/>
      <c r="C82" s="104"/>
      <c r="D82" s="102"/>
      <c r="E82" s="102"/>
      <c r="F82" s="104"/>
      <c r="G82" s="102"/>
      <c r="H82" s="105"/>
      <c r="I82" s="130"/>
    </row>
    <row r="83" spans="1:9" ht="12.75">
      <c r="A83" s="130"/>
      <c r="B83" s="207"/>
      <c r="C83" s="104"/>
      <c r="D83" s="102"/>
      <c r="E83" s="102"/>
      <c r="F83" s="104"/>
      <c r="G83" s="102"/>
      <c r="H83" s="105"/>
      <c r="I83" s="130"/>
    </row>
    <row r="84" spans="1:9" ht="12.75">
      <c r="A84" s="130"/>
      <c r="B84" s="207"/>
      <c r="C84" s="104"/>
      <c r="D84" s="102"/>
      <c r="E84" s="102"/>
      <c r="F84" s="104"/>
      <c r="G84" s="102"/>
      <c r="H84" s="105"/>
      <c r="I84" s="130"/>
    </row>
    <row r="85" spans="1:9" ht="12.75">
      <c r="A85" s="130"/>
      <c r="B85" s="207"/>
      <c r="C85" s="104"/>
      <c r="D85" s="102"/>
      <c r="E85" s="102"/>
      <c r="F85" s="104"/>
      <c r="G85" s="102"/>
      <c r="H85" s="105"/>
      <c r="I85" s="130"/>
    </row>
    <row r="86" spans="1:9" ht="12.75">
      <c r="A86" s="130"/>
      <c r="B86" s="207"/>
      <c r="C86" s="104"/>
      <c r="D86" s="102"/>
      <c r="E86" s="102"/>
      <c r="F86" s="104"/>
      <c r="G86" s="102"/>
      <c r="H86" s="105"/>
      <c r="I86" s="130"/>
    </row>
    <row r="87" spans="1:9" ht="12.75">
      <c r="A87" s="130"/>
      <c r="B87" s="207"/>
      <c r="C87" s="104"/>
      <c r="D87" s="102"/>
      <c r="E87" s="102"/>
      <c r="F87" s="104"/>
      <c r="G87" s="102"/>
      <c r="H87" s="105"/>
      <c r="I87" s="130"/>
    </row>
    <row r="88" spans="1:9" ht="12.75">
      <c r="A88" s="130"/>
      <c r="B88" s="207"/>
      <c r="C88" s="104"/>
      <c r="D88" s="102"/>
      <c r="E88" s="102"/>
      <c r="F88" s="104"/>
      <c r="G88" s="102"/>
      <c r="H88" s="105"/>
      <c r="I88" s="130"/>
    </row>
    <row r="89" spans="1:9" ht="12.75">
      <c r="A89" s="130"/>
      <c r="B89" s="207"/>
      <c r="C89" s="104"/>
      <c r="D89" s="102"/>
      <c r="E89" s="102"/>
      <c r="F89" s="104"/>
      <c r="G89" s="102"/>
      <c r="H89" s="105"/>
      <c r="I89" s="130"/>
    </row>
    <row r="90" spans="1:9" ht="12.75">
      <c r="A90" s="130"/>
      <c r="B90" s="207"/>
      <c r="C90" s="104"/>
      <c r="D90" s="102"/>
      <c r="E90" s="102"/>
      <c r="F90" s="104"/>
      <c r="G90" s="102"/>
      <c r="H90" s="105"/>
      <c r="I90" s="130"/>
    </row>
    <row r="91" spans="1:9" ht="12.75">
      <c r="A91" s="130"/>
      <c r="B91" s="207"/>
      <c r="C91" s="104"/>
      <c r="D91" s="102"/>
      <c r="E91" s="102"/>
      <c r="F91" s="104"/>
      <c r="G91" s="102"/>
      <c r="H91" s="105"/>
      <c r="I91" s="130"/>
    </row>
    <row r="92" spans="1:9" ht="12.75">
      <c r="A92" s="130"/>
      <c r="B92" s="207"/>
      <c r="C92" s="104"/>
      <c r="D92" s="102"/>
      <c r="E92" s="102"/>
      <c r="F92" s="104"/>
      <c r="G92" s="102"/>
      <c r="H92" s="105"/>
      <c r="I92" s="130"/>
    </row>
    <row r="93" spans="1:9" ht="12.75">
      <c r="A93" s="130"/>
      <c r="B93" s="207"/>
      <c r="C93" s="104"/>
      <c r="D93" s="102"/>
      <c r="E93" s="102"/>
      <c r="F93" s="104"/>
      <c r="G93" s="102"/>
      <c r="H93" s="105"/>
      <c r="I93" s="130"/>
    </row>
    <row r="94" spans="1:9" ht="12.75">
      <c r="A94" s="130"/>
      <c r="B94" s="207"/>
      <c r="C94" s="104"/>
      <c r="D94" s="102"/>
      <c r="E94" s="102"/>
      <c r="F94" s="104"/>
      <c r="G94" s="102"/>
      <c r="H94" s="105"/>
      <c r="I94" s="130"/>
    </row>
    <row r="95" spans="1:9" ht="12.75">
      <c r="A95" s="130"/>
      <c r="B95" s="207"/>
      <c r="C95" s="104"/>
      <c r="D95" s="102"/>
      <c r="E95" s="102"/>
      <c r="F95" s="104"/>
      <c r="G95" s="102"/>
      <c r="H95" s="105"/>
      <c r="I95" s="130"/>
    </row>
    <row r="96" spans="1:9" ht="12.75">
      <c r="A96" s="130"/>
      <c r="B96" s="207"/>
      <c r="C96" s="104"/>
      <c r="D96" s="102"/>
      <c r="E96" s="102"/>
      <c r="F96" s="104"/>
      <c r="G96" s="102"/>
      <c r="H96" s="105"/>
      <c r="I96" s="130"/>
    </row>
    <row r="97" spans="1:9" ht="12.75">
      <c r="A97" s="130"/>
      <c r="B97" s="207"/>
      <c r="C97" s="104"/>
      <c r="D97" s="102"/>
      <c r="E97" s="102"/>
      <c r="F97" s="104"/>
      <c r="G97" s="102"/>
      <c r="H97" s="105"/>
      <c r="I97" s="130"/>
    </row>
    <row r="98" spans="1:9" ht="12.75">
      <c r="A98" s="130"/>
      <c r="B98" s="207"/>
      <c r="C98" s="104"/>
      <c r="D98" s="102"/>
      <c r="E98" s="102"/>
      <c r="F98" s="104"/>
      <c r="G98" s="102"/>
      <c r="H98" s="105"/>
      <c r="I98" s="130"/>
    </row>
    <row r="99" spans="1:9" ht="12.75">
      <c r="A99" s="130"/>
      <c r="B99" s="207"/>
      <c r="C99" s="104"/>
      <c r="D99" s="102"/>
      <c r="E99" s="102"/>
      <c r="F99" s="104"/>
      <c r="G99" s="102"/>
      <c r="H99" s="105"/>
      <c r="I99" s="130"/>
    </row>
    <row r="100" spans="1:9" ht="12.75">
      <c r="A100" s="130"/>
      <c r="B100" s="207"/>
      <c r="C100" s="104"/>
      <c r="D100" s="102"/>
      <c r="E100" s="102"/>
      <c r="F100" s="104"/>
      <c r="G100" s="102"/>
      <c r="H100" s="105"/>
      <c r="I100" s="130"/>
    </row>
    <row r="101" spans="1:9" ht="12.75">
      <c r="A101" s="130"/>
      <c r="B101" s="207"/>
      <c r="C101" s="104"/>
      <c r="D101" s="102"/>
      <c r="E101" s="102"/>
      <c r="F101" s="104"/>
      <c r="G101" s="102"/>
      <c r="H101" s="105"/>
      <c r="I101" s="130"/>
    </row>
    <row r="102" spans="1:9" ht="12.75">
      <c r="A102" s="130"/>
      <c r="B102" s="207"/>
      <c r="C102" s="104"/>
      <c r="D102" s="102"/>
      <c r="E102" s="102"/>
      <c r="F102" s="104"/>
      <c r="G102" s="102"/>
      <c r="H102" s="105"/>
      <c r="I102" s="130"/>
    </row>
    <row r="103" spans="1:9" ht="12.75">
      <c r="A103" s="130"/>
      <c r="B103" s="207"/>
      <c r="C103" s="104"/>
      <c r="D103" s="102"/>
      <c r="E103" s="102"/>
      <c r="F103" s="104"/>
      <c r="G103" s="102"/>
      <c r="H103" s="105"/>
      <c r="I103" s="130"/>
    </row>
    <row r="104" spans="1:9" ht="12.75">
      <c r="A104" s="130"/>
      <c r="B104" s="207"/>
      <c r="C104" s="104"/>
      <c r="D104" s="102"/>
      <c r="E104" s="102"/>
      <c r="F104" s="104"/>
      <c r="G104" s="102"/>
      <c r="H104" s="105"/>
      <c r="I104" s="130"/>
    </row>
    <row r="105" spans="1:9" ht="12.75">
      <c r="A105" s="130"/>
      <c r="B105" s="207"/>
      <c r="C105" s="104"/>
      <c r="D105" s="102"/>
      <c r="E105" s="102"/>
      <c r="F105" s="104"/>
      <c r="G105" s="102"/>
      <c r="H105" s="105"/>
      <c r="I105" s="130"/>
    </row>
    <row r="106" spans="1:9" ht="12.75">
      <c r="A106" s="130"/>
      <c r="B106" s="207"/>
      <c r="C106" s="104"/>
      <c r="D106" s="102"/>
      <c r="E106" s="102"/>
      <c r="F106" s="104"/>
      <c r="G106" s="102"/>
      <c r="H106" s="105"/>
      <c r="I106" s="130"/>
    </row>
    <row r="107" spans="1:9" ht="12.75">
      <c r="A107" s="130"/>
      <c r="B107" s="207"/>
      <c r="C107" s="104"/>
      <c r="D107" s="102"/>
      <c r="E107" s="102"/>
      <c r="F107" s="104"/>
      <c r="G107" s="102"/>
      <c r="H107" s="105"/>
      <c r="I107" s="130"/>
    </row>
    <row r="108" spans="1:9" ht="12.75">
      <c r="A108" s="130"/>
      <c r="B108" s="207"/>
      <c r="C108" s="104"/>
      <c r="D108" s="102"/>
      <c r="E108" s="102"/>
      <c r="F108" s="104"/>
      <c r="G108" s="102"/>
      <c r="H108" s="105"/>
      <c r="I108" s="130"/>
    </row>
    <row r="109" spans="1:9" ht="12.75">
      <c r="A109" s="130"/>
      <c r="B109" s="207"/>
      <c r="C109" s="104"/>
      <c r="D109" s="102"/>
      <c r="E109" s="102"/>
      <c r="F109" s="104"/>
      <c r="G109" s="102"/>
      <c r="H109" s="105"/>
      <c r="I109" s="130"/>
    </row>
    <row r="110" spans="1:9" ht="12.75">
      <c r="A110" s="130"/>
      <c r="B110" s="207"/>
      <c r="C110" s="104"/>
      <c r="D110" s="102"/>
      <c r="E110" s="102"/>
      <c r="F110" s="104"/>
      <c r="G110" s="102"/>
      <c r="H110" s="105"/>
      <c r="I110" s="130"/>
    </row>
    <row r="111" spans="1:9" ht="12.75">
      <c r="A111" s="130"/>
      <c r="B111" s="207"/>
      <c r="C111" s="104"/>
      <c r="D111" s="102"/>
      <c r="E111" s="102"/>
      <c r="F111" s="104"/>
      <c r="G111" s="102"/>
      <c r="H111" s="105"/>
      <c r="I111" s="130"/>
    </row>
    <row r="112" spans="1:9" ht="12.75">
      <c r="A112" s="130"/>
      <c r="B112" s="207"/>
      <c r="C112" s="104"/>
      <c r="D112" s="102"/>
      <c r="E112" s="102"/>
      <c r="F112" s="104"/>
      <c r="G112" s="102"/>
      <c r="H112" s="105"/>
      <c r="I112" s="130"/>
    </row>
    <row r="113" spans="1:9" ht="12.75">
      <c r="A113" s="130"/>
      <c r="B113" s="207"/>
      <c r="C113" s="104"/>
      <c r="D113" s="102"/>
      <c r="E113" s="102"/>
      <c r="F113" s="104"/>
      <c r="G113" s="102"/>
      <c r="H113" s="105"/>
      <c r="I113" s="130"/>
    </row>
    <row r="114" spans="1:9" ht="12.75">
      <c r="A114" s="130"/>
      <c r="B114" s="207"/>
      <c r="C114" s="104"/>
      <c r="D114" s="102"/>
      <c r="E114" s="102"/>
      <c r="F114" s="104"/>
      <c r="G114" s="102"/>
      <c r="H114" s="105"/>
      <c r="I114" s="130"/>
    </row>
    <row r="115" spans="1:9" ht="12.75">
      <c r="A115" s="130"/>
      <c r="B115" s="207"/>
      <c r="C115" s="104"/>
      <c r="D115" s="102"/>
      <c r="E115" s="102"/>
      <c r="F115" s="104"/>
      <c r="G115" s="102"/>
      <c r="H115" s="105"/>
      <c r="I115" s="130"/>
    </row>
    <row r="116" spans="1:9" ht="12.75">
      <c r="A116" s="130"/>
      <c r="B116" s="207"/>
      <c r="C116" s="104"/>
      <c r="D116" s="102"/>
      <c r="E116" s="102"/>
      <c r="F116" s="104"/>
      <c r="G116" s="102"/>
      <c r="H116" s="105"/>
      <c r="I116" s="130"/>
    </row>
    <row r="117" spans="1:9" ht="12.75">
      <c r="A117" s="130"/>
      <c r="B117" s="207"/>
      <c r="C117" s="104"/>
      <c r="D117" s="102"/>
      <c r="E117" s="102"/>
      <c r="F117" s="104"/>
      <c r="G117" s="102"/>
      <c r="H117" s="105"/>
      <c r="I117" s="130"/>
    </row>
    <row r="118" spans="1:9" ht="12.75">
      <c r="A118" s="130"/>
      <c r="B118" s="207"/>
      <c r="C118" s="104"/>
      <c r="D118" s="102"/>
      <c r="E118" s="102"/>
      <c r="F118" s="104"/>
      <c r="G118" s="102"/>
      <c r="H118" s="105"/>
      <c r="I118" s="130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G40" sqref="A1:G40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278"/>
      <c r="E1" s="278"/>
    </row>
    <row r="2" spans="1:7" ht="15.75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</row>
    <row r="3" spans="1:7" ht="15">
      <c r="A3" s="278" t="str">
        <f>Startlist!$F2</f>
        <v>04.07.2020</v>
      </c>
      <c r="B3" s="278"/>
      <c r="C3" s="278"/>
      <c r="D3" s="278"/>
      <c r="E3" s="278"/>
      <c r="F3" s="278"/>
      <c r="G3" s="278"/>
    </row>
    <row r="4" spans="1:7" ht="15">
      <c r="A4" s="278" t="str">
        <f>Startlist!$F3</f>
        <v>  Rakvere</v>
      </c>
      <c r="B4" s="278"/>
      <c r="C4" s="278"/>
      <c r="D4" s="278"/>
      <c r="E4" s="278"/>
      <c r="F4" s="278"/>
      <c r="G4" s="278"/>
    </row>
    <row r="6" ht="15">
      <c r="A6" s="10" t="s">
        <v>102</v>
      </c>
    </row>
    <row r="7" spans="1:7" ht="12.75">
      <c r="A7" s="14" t="s">
        <v>96</v>
      </c>
      <c r="B7" s="11" t="s">
        <v>80</v>
      </c>
      <c r="C7" s="12" t="s">
        <v>81</v>
      </c>
      <c r="D7" s="13" t="s">
        <v>82</v>
      </c>
      <c r="E7" s="12" t="s">
        <v>85</v>
      </c>
      <c r="F7" s="12" t="s">
        <v>101</v>
      </c>
      <c r="G7" s="31" t="s">
        <v>104</v>
      </c>
    </row>
    <row r="8" spans="1:7" ht="15" customHeight="1" hidden="1">
      <c r="A8" s="7"/>
      <c r="B8" s="8"/>
      <c r="C8" s="6"/>
      <c r="D8" s="6"/>
      <c r="E8" s="6"/>
      <c r="F8" s="32"/>
      <c r="G8" s="44"/>
    </row>
    <row r="9" spans="1:7" ht="15" customHeight="1" hidden="1">
      <c r="A9" s="7"/>
      <c r="B9" s="8"/>
      <c r="C9" s="6"/>
      <c r="D9" s="6"/>
      <c r="E9" s="6"/>
      <c r="F9" s="32"/>
      <c r="G9" s="44"/>
    </row>
    <row r="10" spans="1:7" ht="15" customHeight="1" hidden="1">
      <c r="A10" s="7"/>
      <c r="B10" s="8"/>
      <c r="C10" s="6"/>
      <c r="D10" s="6"/>
      <c r="E10" s="6"/>
      <c r="F10" s="32"/>
      <c r="G10" s="44"/>
    </row>
    <row r="11" spans="1:7" ht="15" customHeight="1" hidden="1">
      <c r="A11" s="7"/>
      <c r="B11" s="8"/>
      <c r="C11" s="6"/>
      <c r="D11" s="6"/>
      <c r="E11" s="6"/>
      <c r="F11" s="32"/>
      <c r="G11" s="44"/>
    </row>
    <row r="12" spans="1:7" ht="15" customHeight="1">
      <c r="A12" s="7" t="s">
        <v>1547</v>
      </c>
      <c r="B12" s="8" t="s">
        <v>118</v>
      </c>
      <c r="C12" s="6" t="s">
        <v>275</v>
      </c>
      <c r="D12" s="6" t="s">
        <v>276</v>
      </c>
      <c r="E12" s="6" t="s">
        <v>278</v>
      </c>
      <c r="F12" s="32" t="s">
        <v>859</v>
      </c>
      <c r="G12" s="44" t="s">
        <v>1548</v>
      </c>
    </row>
    <row r="13" spans="1:7" ht="15" customHeight="1">
      <c r="A13" s="7" t="s">
        <v>1549</v>
      </c>
      <c r="B13" s="8" t="s">
        <v>114</v>
      </c>
      <c r="C13" s="6" t="s">
        <v>63</v>
      </c>
      <c r="D13" s="6" t="s">
        <v>64</v>
      </c>
      <c r="E13" s="6" t="s">
        <v>133</v>
      </c>
      <c r="F13" s="32" t="s">
        <v>855</v>
      </c>
      <c r="G13" s="44" t="s">
        <v>1548</v>
      </c>
    </row>
    <row r="14" spans="1:7" ht="15" customHeight="1">
      <c r="A14" s="7" t="s">
        <v>1550</v>
      </c>
      <c r="B14" s="8" t="s">
        <v>116</v>
      </c>
      <c r="C14" s="6" t="s">
        <v>1</v>
      </c>
      <c r="D14" s="6" t="s">
        <v>2</v>
      </c>
      <c r="E14" s="6" t="s">
        <v>138</v>
      </c>
      <c r="F14" s="32" t="s">
        <v>726</v>
      </c>
      <c r="G14" s="44" t="s">
        <v>1551</v>
      </c>
    </row>
    <row r="15" spans="1:7" ht="15" customHeight="1">
      <c r="A15" s="7" t="s">
        <v>1552</v>
      </c>
      <c r="B15" s="8" t="s">
        <v>114</v>
      </c>
      <c r="C15" s="6" t="s">
        <v>338</v>
      </c>
      <c r="D15" s="6" t="s">
        <v>339</v>
      </c>
      <c r="E15" s="6" t="s">
        <v>133</v>
      </c>
      <c r="F15" s="32" t="s">
        <v>859</v>
      </c>
      <c r="G15" s="44" t="s">
        <v>1553</v>
      </c>
    </row>
    <row r="16" spans="1:7" ht="15" customHeight="1">
      <c r="A16" s="7" t="s">
        <v>1554</v>
      </c>
      <c r="B16" s="8" t="s">
        <v>120</v>
      </c>
      <c r="C16" s="6" t="s">
        <v>239</v>
      </c>
      <c r="D16" s="6" t="s">
        <v>32</v>
      </c>
      <c r="E16" s="6" t="s">
        <v>74</v>
      </c>
      <c r="F16" s="32" t="s">
        <v>726</v>
      </c>
      <c r="G16" s="44" t="s">
        <v>1551</v>
      </c>
    </row>
    <row r="17" spans="1:7" ht="15" customHeight="1">
      <c r="A17" s="7" t="s">
        <v>1555</v>
      </c>
      <c r="B17" s="8" t="s">
        <v>117</v>
      </c>
      <c r="C17" s="6" t="s">
        <v>323</v>
      </c>
      <c r="D17" s="6" t="s">
        <v>324</v>
      </c>
      <c r="E17" s="6" t="s">
        <v>72</v>
      </c>
      <c r="F17" s="32" t="s">
        <v>726</v>
      </c>
      <c r="G17" s="44" t="s">
        <v>1556</v>
      </c>
    </row>
    <row r="18" spans="1:7" ht="15" customHeight="1">
      <c r="A18" s="7" t="s">
        <v>1557</v>
      </c>
      <c r="B18" s="8" t="s">
        <v>117</v>
      </c>
      <c r="C18" s="6" t="s">
        <v>28</v>
      </c>
      <c r="D18" s="6" t="s">
        <v>38</v>
      </c>
      <c r="E18" s="6" t="s">
        <v>136</v>
      </c>
      <c r="F18" s="32" t="s">
        <v>1177</v>
      </c>
      <c r="G18" s="44" t="s">
        <v>1556</v>
      </c>
    </row>
    <row r="19" spans="1:7" ht="15" customHeight="1">
      <c r="A19" s="7" t="s">
        <v>1558</v>
      </c>
      <c r="B19" s="8" t="s">
        <v>117</v>
      </c>
      <c r="C19" s="6" t="s">
        <v>416</v>
      </c>
      <c r="D19" s="6" t="s">
        <v>417</v>
      </c>
      <c r="E19" s="6" t="s">
        <v>418</v>
      </c>
      <c r="F19" s="32" t="s">
        <v>1177</v>
      </c>
      <c r="G19" s="44" t="s">
        <v>1556</v>
      </c>
    </row>
    <row r="20" spans="1:7" ht="15" customHeight="1">
      <c r="A20" s="7" t="s">
        <v>1559</v>
      </c>
      <c r="B20" s="8" t="s">
        <v>120</v>
      </c>
      <c r="C20" s="6" t="s">
        <v>450</v>
      </c>
      <c r="D20" s="6" t="s">
        <v>451</v>
      </c>
      <c r="E20" s="6" t="s">
        <v>74</v>
      </c>
      <c r="F20" s="32" t="s">
        <v>1177</v>
      </c>
      <c r="G20" s="44" t="s">
        <v>1560</v>
      </c>
    </row>
    <row r="21" spans="1:7" ht="15" customHeight="1">
      <c r="A21" s="7" t="s">
        <v>1091</v>
      </c>
      <c r="B21" s="8" t="s">
        <v>115</v>
      </c>
      <c r="C21" s="6" t="s">
        <v>255</v>
      </c>
      <c r="D21" s="6" t="s">
        <v>256</v>
      </c>
      <c r="E21" s="6" t="s">
        <v>257</v>
      </c>
      <c r="F21" s="32" t="s">
        <v>726</v>
      </c>
      <c r="G21" s="44" t="s">
        <v>1092</v>
      </c>
    </row>
    <row r="22" spans="1:7" ht="15" customHeight="1">
      <c r="A22" s="7" t="s">
        <v>1119</v>
      </c>
      <c r="B22" s="8" t="s">
        <v>120</v>
      </c>
      <c r="C22" s="6" t="s">
        <v>465</v>
      </c>
      <c r="D22" s="6" t="s">
        <v>466</v>
      </c>
      <c r="E22" s="6" t="s">
        <v>484</v>
      </c>
      <c r="F22" s="32" t="s">
        <v>859</v>
      </c>
      <c r="G22" s="44" t="s">
        <v>1120</v>
      </c>
    </row>
    <row r="23" spans="1:7" ht="15" customHeight="1">
      <c r="A23" s="7" t="s">
        <v>1099</v>
      </c>
      <c r="B23" s="8" t="s">
        <v>116</v>
      </c>
      <c r="C23" s="6" t="s">
        <v>141</v>
      </c>
      <c r="D23" s="6" t="s">
        <v>142</v>
      </c>
      <c r="E23" s="6" t="s">
        <v>290</v>
      </c>
      <c r="F23" s="32" t="s">
        <v>1090</v>
      </c>
      <c r="G23" s="44" t="s">
        <v>1100</v>
      </c>
    </row>
    <row r="24" spans="1:7" ht="15" customHeight="1">
      <c r="A24" s="7" t="s">
        <v>1106</v>
      </c>
      <c r="B24" s="8" t="s">
        <v>117</v>
      </c>
      <c r="C24" s="6" t="s">
        <v>318</v>
      </c>
      <c r="D24" s="6" t="s">
        <v>319</v>
      </c>
      <c r="E24" s="6" t="s">
        <v>321</v>
      </c>
      <c r="F24" s="32" t="s">
        <v>726</v>
      </c>
      <c r="G24" s="44" t="s">
        <v>1107</v>
      </c>
    </row>
    <row r="25" spans="1:7" ht="15" customHeight="1">
      <c r="A25" s="7" t="s">
        <v>1114</v>
      </c>
      <c r="B25" s="8" t="s">
        <v>117</v>
      </c>
      <c r="C25" s="6" t="s">
        <v>380</v>
      </c>
      <c r="D25" s="6" t="s">
        <v>381</v>
      </c>
      <c r="E25" s="6" t="s">
        <v>382</v>
      </c>
      <c r="F25" s="32" t="s">
        <v>692</v>
      </c>
      <c r="G25" s="44" t="s">
        <v>1115</v>
      </c>
    </row>
    <row r="26" spans="1:7" ht="15" customHeight="1">
      <c r="A26" s="7" t="s">
        <v>1101</v>
      </c>
      <c r="B26" s="8" t="s">
        <v>115</v>
      </c>
      <c r="C26" s="6" t="s">
        <v>301</v>
      </c>
      <c r="D26" s="6" t="s">
        <v>302</v>
      </c>
      <c r="E26" s="6" t="s">
        <v>127</v>
      </c>
      <c r="F26" s="32" t="s">
        <v>863</v>
      </c>
      <c r="G26" s="44" t="s">
        <v>1100</v>
      </c>
    </row>
    <row r="27" spans="1:7" ht="15" customHeight="1">
      <c r="A27" s="7" t="s">
        <v>1104</v>
      </c>
      <c r="B27" s="8" t="s">
        <v>117</v>
      </c>
      <c r="C27" s="6" t="s">
        <v>36</v>
      </c>
      <c r="D27" s="6" t="s">
        <v>37</v>
      </c>
      <c r="E27" s="6" t="s">
        <v>489</v>
      </c>
      <c r="F27" s="32" t="s">
        <v>851</v>
      </c>
      <c r="G27" s="44" t="s">
        <v>1105</v>
      </c>
    </row>
    <row r="28" spans="1:7" ht="15" customHeight="1">
      <c r="A28" s="7" t="s">
        <v>1097</v>
      </c>
      <c r="B28" s="8" t="s">
        <v>115</v>
      </c>
      <c r="C28" s="6" t="s">
        <v>0</v>
      </c>
      <c r="D28" s="6" t="s">
        <v>8</v>
      </c>
      <c r="E28" s="6" t="s">
        <v>126</v>
      </c>
      <c r="F28" s="32" t="s">
        <v>855</v>
      </c>
      <c r="G28" s="44" t="s">
        <v>1098</v>
      </c>
    </row>
    <row r="29" spans="1:7" ht="15" customHeight="1">
      <c r="A29" s="7" t="s">
        <v>1102</v>
      </c>
      <c r="B29" s="8" t="s">
        <v>116</v>
      </c>
      <c r="C29" s="6" t="s">
        <v>5</v>
      </c>
      <c r="D29" s="6" t="s">
        <v>6</v>
      </c>
      <c r="E29" s="6" t="s">
        <v>129</v>
      </c>
      <c r="F29" s="32" t="s">
        <v>726</v>
      </c>
      <c r="G29" s="44" t="s">
        <v>1103</v>
      </c>
    </row>
    <row r="30" spans="1:7" ht="15" customHeight="1">
      <c r="A30" s="7" t="s">
        <v>1116</v>
      </c>
      <c r="B30" s="8" t="s">
        <v>116</v>
      </c>
      <c r="C30" s="6" t="s">
        <v>392</v>
      </c>
      <c r="D30" s="6" t="s">
        <v>393</v>
      </c>
      <c r="E30" s="6" t="s">
        <v>27</v>
      </c>
      <c r="F30" s="32" t="s">
        <v>726</v>
      </c>
      <c r="G30" s="44" t="s">
        <v>1098</v>
      </c>
    </row>
    <row r="31" spans="1:7" ht="15" customHeight="1">
      <c r="A31" s="7" t="s">
        <v>1118</v>
      </c>
      <c r="B31" s="8" t="s">
        <v>120</v>
      </c>
      <c r="C31" s="6" t="s">
        <v>462</v>
      </c>
      <c r="D31" s="6" t="s">
        <v>463</v>
      </c>
      <c r="E31" s="6" t="s">
        <v>31</v>
      </c>
      <c r="F31" s="32" t="s">
        <v>692</v>
      </c>
      <c r="G31" s="44" t="s">
        <v>1098</v>
      </c>
    </row>
    <row r="32" spans="1:7" ht="15" customHeight="1">
      <c r="A32" s="7" t="s">
        <v>1108</v>
      </c>
      <c r="B32" s="8" t="s">
        <v>114</v>
      </c>
      <c r="C32" s="6" t="s">
        <v>335</v>
      </c>
      <c r="D32" s="6" t="s">
        <v>336</v>
      </c>
      <c r="E32" s="6" t="s">
        <v>133</v>
      </c>
      <c r="F32" s="32" t="s">
        <v>859</v>
      </c>
      <c r="G32" s="44" t="s">
        <v>1098</v>
      </c>
    </row>
    <row r="33" spans="1:7" ht="15" customHeight="1">
      <c r="A33" s="7" t="s">
        <v>1093</v>
      </c>
      <c r="B33" s="8" t="s">
        <v>115</v>
      </c>
      <c r="C33" s="6" t="s">
        <v>9</v>
      </c>
      <c r="D33" s="6" t="s">
        <v>10</v>
      </c>
      <c r="E33" s="6" t="s">
        <v>123</v>
      </c>
      <c r="F33" s="32" t="s">
        <v>692</v>
      </c>
      <c r="G33" s="44" t="s">
        <v>1094</v>
      </c>
    </row>
    <row r="34" spans="1:7" ht="15" customHeight="1">
      <c r="A34" s="7" t="s">
        <v>1095</v>
      </c>
      <c r="B34" s="8" t="s">
        <v>119</v>
      </c>
      <c r="C34" s="6" t="s">
        <v>54</v>
      </c>
      <c r="D34" s="6" t="s">
        <v>55</v>
      </c>
      <c r="E34" s="6" t="s">
        <v>56</v>
      </c>
      <c r="F34" s="32" t="s">
        <v>692</v>
      </c>
      <c r="G34" s="44" t="s">
        <v>1094</v>
      </c>
    </row>
    <row r="35" spans="1:7" ht="15" customHeight="1">
      <c r="A35" s="7" t="s">
        <v>1096</v>
      </c>
      <c r="B35" s="8" t="s">
        <v>118</v>
      </c>
      <c r="C35" s="6" t="s">
        <v>268</v>
      </c>
      <c r="D35" s="6" t="s">
        <v>269</v>
      </c>
      <c r="E35" s="6" t="s">
        <v>270</v>
      </c>
      <c r="F35" s="32" t="s">
        <v>861</v>
      </c>
      <c r="G35" s="44" t="s">
        <v>1094</v>
      </c>
    </row>
    <row r="36" spans="1:7" ht="15" customHeight="1">
      <c r="A36" s="7" t="s">
        <v>1109</v>
      </c>
      <c r="B36" s="8" t="s">
        <v>116</v>
      </c>
      <c r="C36" s="6" t="s">
        <v>341</v>
      </c>
      <c r="D36" s="6" t="s">
        <v>342</v>
      </c>
      <c r="E36" s="6" t="s">
        <v>343</v>
      </c>
      <c r="F36" s="32" t="s">
        <v>859</v>
      </c>
      <c r="G36" s="44" t="s">
        <v>1094</v>
      </c>
    </row>
    <row r="37" spans="1:7" ht="15" customHeight="1">
      <c r="A37" s="7" t="s">
        <v>1110</v>
      </c>
      <c r="B37" s="8" t="s">
        <v>116</v>
      </c>
      <c r="C37" s="6" t="s">
        <v>25</v>
      </c>
      <c r="D37" s="6" t="s">
        <v>26</v>
      </c>
      <c r="E37" s="6" t="s">
        <v>346</v>
      </c>
      <c r="F37" s="32" t="s">
        <v>862</v>
      </c>
      <c r="G37" s="44" t="s">
        <v>1094</v>
      </c>
    </row>
    <row r="38" spans="1:7" ht="15" customHeight="1">
      <c r="A38" s="7" t="s">
        <v>1111</v>
      </c>
      <c r="B38" s="8" t="s">
        <v>116</v>
      </c>
      <c r="C38" s="6" t="s">
        <v>356</v>
      </c>
      <c r="D38" s="6" t="s">
        <v>357</v>
      </c>
      <c r="E38" s="6" t="s">
        <v>129</v>
      </c>
      <c r="F38" s="32" t="s">
        <v>863</v>
      </c>
      <c r="G38" s="44" t="s">
        <v>1094</v>
      </c>
    </row>
    <row r="39" spans="1:7" ht="15" customHeight="1">
      <c r="A39" s="7" t="s">
        <v>1112</v>
      </c>
      <c r="B39" s="8" t="s">
        <v>117</v>
      </c>
      <c r="C39" s="6" t="s">
        <v>375</v>
      </c>
      <c r="D39" s="6" t="s">
        <v>376</v>
      </c>
      <c r="E39" s="6" t="s">
        <v>21</v>
      </c>
      <c r="F39" s="32" t="s">
        <v>692</v>
      </c>
      <c r="G39" s="44" t="s">
        <v>1113</v>
      </c>
    </row>
    <row r="40" spans="1:7" ht="15" customHeight="1">
      <c r="A40" s="7" t="s">
        <v>1117</v>
      </c>
      <c r="B40" s="8" t="s">
        <v>120</v>
      </c>
      <c r="C40" s="6" t="s">
        <v>40</v>
      </c>
      <c r="D40" s="6" t="s">
        <v>453</v>
      </c>
      <c r="E40" s="6" t="s">
        <v>39</v>
      </c>
      <c r="F40" s="32" t="s">
        <v>726</v>
      </c>
      <c r="G40" s="44" t="s">
        <v>1113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279" t="str">
        <f>Startlist!A1</f>
        <v>Grossi Toidukaubad Viru Ralli 2020</v>
      </c>
      <c r="B1" s="280"/>
      <c r="C1" s="280"/>
      <c r="D1" s="280"/>
      <c r="E1" s="280"/>
      <c r="F1" s="280"/>
      <c r="G1" s="280"/>
      <c r="H1" s="280"/>
      <c r="I1" s="280"/>
    </row>
    <row r="2" spans="1:9" ht="15">
      <c r="A2" s="278" t="str">
        <f>Startlist!$F2</f>
        <v>04.07.2020</v>
      </c>
      <c r="B2" s="278"/>
      <c r="C2" s="278"/>
      <c r="D2" s="278"/>
      <c r="E2" s="278"/>
      <c r="F2" s="278"/>
      <c r="G2" s="278"/>
      <c r="H2" s="278"/>
      <c r="I2" s="278"/>
    </row>
    <row r="3" spans="1:9" ht="15">
      <c r="A3" s="278" t="str">
        <f>Startlist!$F3</f>
        <v>  Rakvere</v>
      </c>
      <c r="B3" s="278"/>
      <c r="C3" s="278"/>
      <c r="D3" s="278"/>
      <c r="E3" s="278"/>
      <c r="F3" s="278"/>
      <c r="G3" s="278"/>
      <c r="H3" s="278"/>
      <c r="I3" s="278"/>
    </row>
    <row r="5" ht="15">
      <c r="A5" s="10" t="s">
        <v>103</v>
      </c>
    </row>
    <row r="6" spans="1:9" ht="12.75">
      <c r="A6" s="14" t="s">
        <v>96</v>
      </c>
      <c r="B6" s="11" t="s">
        <v>80</v>
      </c>
      <c r="C6" s="12" t="s">
        <v>81</v>
      </c>
      <c r="D6" s="13" t="s">
        <v>82</v>
      </c>
      <c r="E6" s="13" t="s">
        <v>85</v>
      </c>
      <c r="F6" s="12" t="s">
        <v>99</v>
      </c>
      <c r="G6" s="12" t="s">
        <v>100</v>
      </c>
      <c r="H6" s="15" t="s">
        <v>97</v>
      </c>
      <c r="I6" s="16" t="s">
        <v>98</v>
      </c>
    </row>
    <row r="7" spans="1:10" ht="15" customHeight="1" hidden="1">
      <c r="A7" s="43"/>
      <c r="B7" s="39"/>
      <c r="C7" s="40"/>
      <c r="D7" s="40"/>
      <c r="E7" s="40"/>
      <c r="F7" s="40"/>
      <c r="G7" s="40"/>
      <c r="H7" s="47"/>
      <c r="I7" s="48"/>
      <c r="J7" s="68"/>
    </row>
    <row r="8" spans="1:10" ht="15" customHeight="1" hidden="1">
      <c r="A8" s="43"/>
      <c r="B8" s="39"/>
      <c r="C8" s="40"/>
      <c r="D8" s="40"/>
      <c r="E8" s="40"/>
      <c r="F8" s="40"/>
      <c r="G8" s="40"/>
      <c r="H8" s="47"/>
      <c r="I8" s="48"/>
      <c r="J8" s="68"/>
    </row>
    <row r="9" spans="1:10" ht="15" customHeight="1" hidden="1">
      <c r="A9" s="43"/>
      <c r="B9" s="39"/>
      <c r="C9" s="40"/>
      <c r="D9" s="40"/>
      <c r="E9" s="40"/>
      <c r="F9" s="40"/>
      <c r="G9" s="40"/>
      <c r="H9" s="47"/>
      <c r="I9" s="48"/>
      <c r="J9" s="68"/>
    </row>
    <row r="10" spans="1:10" ht="15" customHeight="1" hidden="1">
      <c r="A10" s="43"/>
      <c r="B10" s="39"/>
      <c r="C10" s="40"/>
      <c r="D10" s="40"/>
      <c r="E10" s="40"/>
      <c r="F10" s="40"/>
      <c r="G10" s="40"/>
      <c r="H10" s="47"/>
      <c r="I10" s="48"/>
      <c r="J10" s="68"/>
    </row>
    <row r="11" spans="1:10" ht="15" customHeight="1" hidden="1">
      <c r="A11" s="43"/>
      <c r="B11" s="39"/>
      <c r="C11" s="40"/>
      <c r="D11" s="40"/>
      <c r="E11" s="40"/>
      <c r="F11" s="40"/>
      <c r="G11" s="40"/>
      <c r="H11" s="47"/>
      <c r="I11" s="48"/>
      <c r="J11" s="68"/>
    </row>
    <row r="12" spans="1:10" ht="15" customHeight="1" hidden="1">
      <c r="A12" s="238"/>
      <c r="B12" s="239"/>
      <c r="C12" s="240"/>
      <c r="D12" s="240"/>
      <c r="E12" s="240"/>
      <c r="F12" s="240"/>
      <c r="G12" s="40"/>
      <c r="H12" s="47"/>
      <c r="I12" s="48"/>
      <c r="J12" s="68"/>
    </row>
    <row r="13" spans="1:10" ht="15" customHeight="1">
      <c r="A13" s="43" t="s">
        <v>1492</v>
      </c>
      <c r="B13" s="39" t="s">
        <v>156</v>
      </c>
      <c r="C13" s="40" t="s">
        <v>15</v>
      </c>
      <c r="D13" s="40" t="s">
        <v>16</v>
      </c>
      <c r="E13" s="40" t="s">
        <v>160</v>
      </c>
      <c r="F13" s="40" t="s">
        <v>1493</v>
      </c>
      <c r="G13" s="40" t="s">
        <v>1494</v>
      </c>
      <c r="H13" s="47" t="s">
        <v>1337</v>
      </c>
      <c r="I13" s="48" t="s">
        <v>1337</v>
      </c>
      <c r="J13" s="68"/>
    </row>
    <row r="14" spans="1:10" ht="15" customHeight="1">
      <c r="A14" s="43" t="s">
        <v>760</v>
      </c>
      <c r="B14" s="39" t="s">
        <v>118</v>
      </c>
      <c r="C14" s="40" t="s">
        <v>275</v>
      </c>
      <c r="D14" s="40" t="s">
        <v>276</v>
      </c>
      <c r="E14" s="40" t="s">
        <v>278</v>
      </c>
      <c r="F14" s="40" t="s">
        <v>761</v>
      </c>
      <c r="G14" s="40" t="s">
        <v>762</v>
      </c>
      <c r="H14" s="47" t="s">
        <v>690</v>
      </c>
      <c r="I14" s="48" t="s">
        <v>690</v>
      </c>
      <c r="J14" s="68"/>
    </row>
    <row r="15" spans="1:10" ht="15" customHeight="1">
      <c r="A15" s="43" t="s">
        <v>1121</v>
      </c>
      <c r="B15" s="39" t="s">
        <v>118</v>
      </c>
      <c r="C15" s="40" t="s">
        <v>134</v>
      </c>
      <c r="D15" s="40" t="s">
        <v>240</v>
      </c>
      <c r="E15" s="40" t="s">
        <v>12</v>
      </c>
      <c r="F15" s="40" t="s">
        <v>1122</v>
      </c>
      <c r="G15" s="40" t="s">
        <v>1123</v>
      </c>
      <c r="H15" s="47" t="s">
        <v>1018</v>
      </c>
      <c r="I15" s="48" t="s">
        <v>1018</v>
      </c>
      <c r="J15" s="68"/>
    </row>
    <row r="16" spans="1:10" ht="15" customHeight="1">
      <c r="A16" s="43" t="s">
        <v>1124</v>
      </c>
      <c r="B16" s="39" t="s">
        <v>115</v>
      </c>
      <c r="C16" s="40" t="s">
        <v>3</v>
      </c>
      <c r="D16" s="40" t="s">
        <v>4</v>
      </c>
      <c r="E16" s="40" t="s">
        <v>123</v>
      </c>
      <c r="F16" s="40" t="s">
        <v>1125</v>
      </c>
      <c r="G16" s="40" t="s">
        <v>1126</v>
      </c>
      <c r="H16" s="47" t="s">
        <v>940</v>
      </c>
      <c r="I16" s="48" t="s">
        <v>940</v>
      </c>
      <c r="J16" s="68"/>
    </row>
    <row r="17" spans="1:10" ht="15" customHeight="1">
      <c r="A17" s="43" t="s">
        <v>1127</v>
      </c>
      <c r="B17" s="39" t="s">
        <v>115</v>
      </c>
      <c r="C17" s="40" t="s">
        <v>22</v>
      </c>
      <c r="D17" s="40" t="s">
        <v>23</v>
      </c>
      <c r="E17" s="40" t="s">
        <v>24</v>
      </c>
      <c r="F17" s="40" t="s">
        <v>1125</v>
      </c>
      <c r="G17" s="40" t="s">
        <v>1128</v>
      </c>
      <c r="H17" s="47" t="s">
        <v>965</v>
      </c>
      <c r="I17" s="48" t="s">
        <v>965</v>
      </c>
      <c r="J17" s="68"/>
    </row>
    <row r="18" spans="1:10" ht="15" customHeight="1">
      <c r="A18" s="43" t="s">
        <v>1129</v>
      </c>
      <c r="B18" s="39" t="s">
        <v>117</v>
      </c>
      <c r="C18" s="40" t="s">
        <v>348</v>
      </c>
      <c r="D18" s="40" t="s">
        <v>349</v>
      </c>
      <c r="E18" s="40" t="s">
        <v>350</v>
      </c>
      <c r="F18" s="40" t="s">
        <v>1105</v>
      </c>
      <c r="G18" s="40" t="s">
        <v>1130</v>
      </c>
      <c r="H18" s="47" t="s">
        <v>744</v>
      </c>
      <c r="I18" s="48" t="s">
        <v>744</v>
      </c>
      <c r="J18" s="68"/>
    </row>
    <row r="19" spans="1:10" ht="15" customHeight="1">
      <c r="A19" s="43" t="s">
        <v>1495</v>
      </c>
      <c r="B19" s="39" t="s">
        <v>115</v>
      </c>
      <c r="C19" s="40" t="s">
        <v>360</v>
      </c>
      <c r="D19" s="40" t="s">
        <v>361</v>
      </c>
      <c r="E19" s="40" t="s">
        <v>140</v>
      </c>
      <c r="F19" s="40" t="s">
        <v>1496</v>
      </c>
      <c r="G19" s="40" t="s">
        <v>762</v>
      </c>
      <c r="H19" s="47" t="s">
        <v>690</v>
      </c>
      <c r="I19" s="48" t="s">
        <v>690</v>
      </c>
      <c r="J19" s="68"/>
    </row>
    <row r="20" spans="1:10" ht="15" customHeight="1">
      <c r="A20" s="43" t="s">
        <v>1131</v>
      </c>
      <c r="B20" s="39" t="s">
        <v>114</v>
      </c>
      <c r="C20" s="40" t="s">
        <v>384</v>
      </c>
      <c r="D20" s="40" t="s">
        <v>385</v>
      </c>
      <c r="E20" s="40" t="s">
        <v>386</v>
      </c>
      <c r="F20" s="40" t="s">
        <v>1132</v>
      </c>
      <c r="G20" s="40" t="s">
        <v>1130</v>
      </c>
      <c r="H20" s="47" t="s">
        <v>744</v>
      </c>
      <c r="I20" s="48" t="s">
        <v>744</v>
      </c>
      <c r="J20" s="68"/>
    </row>
    <row r="21" spans="1:10" ht="15" customHeight="1">
      <c r="A21" s="238" t="s">
        <v>1133</v>
      </c>
      <c r="B21" s="239" t="s">
        <v>116</v>
      </c>
      <c r="C21" s="240" t="s">
        <v>392</v>
      </c>
      <c r="D21" s="240" t="s">
        <v>393</v>
      </c>
      <c r="E21" s="240" t="s">
        <v>27</v>
      </c>
      <c r="F21" s="240" t="s">
        <v>1132</v>
      </c>
      <c r="G21" s="240" t="s">
        <v>1130</v>
      </c>
      <c r="H21" s="255" t="s">
        <v>744</v>
      </c>
      <c r="I21" s="256" t="s">
        <v>744</v>
      </c>
      <c r="J21" s="68"/>
    </row>
    <row r="22" spans="1:10" ht="15" customHeight="1">
      <c r="A22" s="238" t="s">
        <v>1134</v>
      </c>
      <c r="B22" s="239" t="s">
        <v>114</v>
      </c>
      <c r="C22" s="240" t="s">
        <v>395</v>
      </c>
      <c r="D22" s="240" t="s">
        <v>396</v>
      </c>
      <c r="E22" s="240" t="s">
        <v>397</v>
      </c>
      <c r="F22" s="240" t="s">
        <v>1132</v>
      </c>
      <c r="G22" s="240" t="s">
        <v>1130</v>
      </c>
      <c r="H22" s="255" t="s">
        <v>744</v>
      </c>
      <c r="I22" s="256" t="s">
        <v>744</v>
      </c>
      <c r="J22" s="68"/>
    </row>
    <row r="23" spans="1:10" ht="15" customHeight="1">
      <c r="A23" s="238" t="s">
        <v>1135</v>
      </c>
      <c r="B23" s="239" t="s">
        <v>117</v>
      </c>
      <c r="C23" s="240" t="s">
        <v>399</v>
      </c>
      <c r="D23" s="240" t="s">
        <v>400</v>
      </c>
      <c r="E23" s="240" t="s">
        <v>136</v>
      </c>
      <c r="F23" s="240" t="s">
        <v>1132</v>
      </c>
      <c r="G23" s="240" t="s">
        <v>1130</v>
      </c>
      <c r="H23" s="255" t="s">
        <v>744</v>
      </c>
      <c r="I23" s="256" t="s">
        <v>744</v>
      </c>
      <c r="J23" s="68"/>
    </row>
    <row r="24" spans="1:10" ht="15" customHeight="1">
      <c r="A24" s="238" t="s">
        <v>1497</v>
      </c>
      <c r="B24" s="239" t="s">
        <v>120</v>
      </c>
      <c r="C24" s="240" t="s">
        <v>66</v>
      </c>
      <c r="D24" s="240" t="s">
        <v>67</v>
      </c>
      <c r="E24" s="240" t="s">
        <v>74</v>
      </c>
      <c r="F24" s="240" t="s">
        <v>1496</v>
      </c>
      <c r="G24" s="240" t="s">
        <v>1128</v>
      </c>
      <c r="H24" s="255" t="s">
        <v>965</v>
      </c>
      <c r="I24" s="256" t="s">
        <v>965</v>
      </c>
      <c r="J24" s="68"/>
    </row>
    <row r="25" spans="1:10" ht="15" customHeight="1">
      <c r="A25" s="238" t="s">
        <v>1136</v>
      </c>
      <c r="B25" s="239" t="s">
        <v>120</v>
      </c>
      <c r="C25" s="240" t="s">
        <v>450</v>
      </c>
      <c r="D25" s="240" t="s">
        <v>451</v>
      </c>
      <c r="E25" s="240" t="s">
        <v>74</v>
      </c>
      <c r="F25" s="240" t="s">
        <v>1137</v>
      </c>
      <c r="G25" s="240" t="s">
        <v>1138</v>
      </c>
      <c r="H25" s="255" t="s">
        <v>1139</v>
      </c>
      <c r="I25" s="256"/>
      <c r="J25" s="68"/>
    </row>
    <row r="26" spans="1:10" ht="15" customHeight="1">
      <c r="A26" s="257"/>
      <c r="B26" s="258"/>
      <c r="C26" s="259"/>
      <c r="D26" s="259"/>
      <c r="E26" s="259"/>
      <c r="F26" s="259" t="s">
        <v>1125</v>
      </c>
      <c r="G26" s="259" t="s">
        <v>1140</v>
      </c>
      <c r="H26" s="260" t="s">
        <v>1141</v>
      </c>
      <c r="I26" s="261" t="s">
        <v>1082</v>
      </c>
      <c r="J26" s="68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</cols>
  <sheetData>
    <row r="1" ht="15">
      <c r="E1" s="23"/>
    </row>
    <row r="2" spans="1:8" ht="15.75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  <c r="H2" s="280"/>
    </row>
    <row r="3" spans="1:8" ht="15">
      <c r="A3" s="278" t="str">
        <f>Startlist!$F2</f>
        <v>04.07.2020</v>
      </c>
      <c r="B3" s="278"/>
      <c r="C3" s="278"/>
      <c r="D3" s="278"/>
      <c r="E3" s="278"/>
      <c r="F3" s="278"/>
      <c r="G3" s="278"/>
      <c r="H3" s="278"/>
    </row>
    <row r="4" spans="1:8" ht="15">
      <c r="A4" s="278" t="str">
        <f>Startlist!$F3</f>
        <v>  Rakvere</v>
      </c>
      <c r="B4" s="278"/>
      <c r="C4" s="278"/>
      <c r="D4" s="278"/>
      <c r="E4" s="278"/>
      <c r="F4" s="278"/>
      <c r="G4" s="278"/>
      <c r="H4" s="278"/>
    </row>
    <row r="6" spans="1:9" ht="15">
      <c r="A6" s="5" t="s">
        <v>110</v>
      </c>
      <c r="I6" s="250" t="s">
        <v>1561</v>
      </c>
    </row>
    <row r="7" spans="1:9" ht="12.75">
      <c r="A7" s="155"/>
      <c r="B7" s="17"/>
      <c r="C7" s="17"/>
      <c r="D7" s="17"/>
      <c r="E7" s="18"/>
      <c r="F7" s="17"/>
      <c r="G7" s="17"/>
      <c r="H7" s="17"/>
      <c r="I7" s="17"/>
    </row>
    <row r="8" spans="1:9" ht="13.5" customHeight="1">
      <c r="A8" s="156"/>
      <c r="B8" s="267" t="s">
        <v>119</v>
      </c>
      <c r="C8" s="96" t="s">
        <v>156</v>
      </c>
      <c r="D8" s="96" t="s">
        <v>118</v>
      </c>
      <c r="E8" s="95" t="s">
        <v>115</v>
      </c>
      <c r="F8" s="96" t="s">
        <v>117</v>
      </c>
      <c r="G8" s="96" t="s">
        <v>114</v>
      </c>
      <c r="H8" s="96" t="s">
        <v>116</v>
      </c>
      <c r="I8" s="95" t="s">
        <v>120</v>
      </c>
    </row>
    <row r="9" spans="1:9" ht="12.75" customHeight="1">
      <c r="A9" s="263" t="s">
        <v>159</v>
      </c>
      <c r="B9" s="33" t="s">
        <v>509</v>
      </c>
      <c r="C9" s="33" t="s">
        <v>528</v>
      </c>
      <c r="D9" s="33" t="s">
        <v>688</v>
      </c>
      <c r="E9" s="33" t="s">
        <v>854</v>
      </c>
      <c r="F9" s="33" t="s">
        <v>709</v>
      </c>
      <c r="G9" s="33" t="s">
        <v>748</v>
      </c>
      <c r="H9" s="33" t="s">
        <v>644</v>
      </c>
      <c r="I9" s="33" t="s">
        <v>748</v>
      </c>
    </row>
    <row r="10" spans="1:9" ht="12.75" customHeight="1">
      <c r="A10" s="264" t="s">
        <v>1562</v>
      </c>
      <c r="B10" s="34" t="s">
        <v>1563</v>
      </c>
      <c r="C10" s="34" t="s">
        <v>1564</v>
      </c>
      <c r="D10" s="34" t="s">
        <v>1565</v>
      </c>
      <c r="E10" s="34" t="s">
        <v>1566</v>
      </c>
      <c r="F10" s="34" t="s">
        <v>1567</v>
      </c>
      <c r="G10" s="34" t="s">
        <v>1568</v>
      </c>
      <c r="H10" s="34" t="s">
        <v>1569</v>
      </c>
      <c r="I10" s="34" t="s">
        <v>1568</v>
      </c>
    </row>
    <row r="11" spans="1:9" ht="12.75" customHeight="1">
      <c r="A11" s="265" t="s">
        <v>1570</v>
      </c>
      <c r="B11" s="38" t="s">
        <v>1571</v>
      </c>
      <c r="C11" s="38" t="s">
        <v>1572</v>
      </c>
      <c r="D11" s="38" t="s">
        <v>1573</v>
      </c>
      <c r="E11" s="38" t="s">
        <v>1574</v>
      </c>
      <c r="F11" s="38" t="s">
        <v>1575</v>
      </c>
      <c r="G11" s="38" t="s">
        <v>1576</v>
      </c>
      <c r="H11" s="38" t="s">
        <v>1577</v>
      </c>
      <c r="I11" s="38" t="s">
        <v>1578</v>
      </c>
    </row>
    <row r="12" spans="1:9" ht="12.75" customHeight="1">
      <c r="A12" s="266"/>
      <c r="B12" s="35"/>
      <c r="C12" s="35"/>
      <c r="D12" s="35"/>
      <c r="E12" s="35"/>
      <c r="F12" s="35"/>
      <c r="G12" s="35" t="s">
        <v>1579</v>
      </c>
      <c r="H12" s="35"/>
      <c r="I12" s="35" t="s">
        <v>1580</v>
      </c>
    </row>
    <row r="13" spans="1:9" ht="12.75" customHeight="1">
      <c r="A13" s="154" t="s">
        <v>1581</v>
      </c>
      <c r="B13" s="38" t="s">
        <v>510</v>
      </c>
      <c r="C13" s="33" t="s">
        <v>534</v>
      </c>
      <c r="D13" s="33" t="s">
        <v>652</v>
      </c>
      <c r="E13" s="33" t="s">
        <v>548</v>
      </c>
      <c r="F13" s="33" t="s">
        <v>710</v>
      </c>
      <c r="G13" s="33" t="s">
        <v>754</v>
      </c>
      <c r="H13" s="33" t="s">
        <v>645</v>
      </c>
      <c r="I13" s="33" t="s">
        <v>781</v>
      </c>
    </row>
    <row r="14" spans="1:9" ht="12.75" customHeight="1">
      <c r="A14" s="36" t="s">
        <v>1582</v>
      </c>
      <c r="B14" s="34" t="s">
        <v>1583</v>
      </c>
      <c r="C14" s="34" t="s">
        <v>1584</v>
      </c>
      <c r="D14" s="34" t="s">
        <v>1585</v>
      </c>
      <c r="E14" s="34" t="s">
        <v>1586</v>
      </c>
      <c r="F14" s="34" t="s">
        <v>1587</v>
      </c>
      <c r="G14" s="34" t="s">
        <v>1588</v>
      </c>
      <c r="H14" s="34" t="s">
        <v>1589</v>
      </c>
      <c r="I14" s="34" t="s">
        <v>1590</v>
      </c>
    </row>
    <row r="15" spans="1:9" ht="12.75" customHeight="1">
      <c r="A15" s="37" t="s">
        <v>1591</v>
      </c>
      <c r="B15" s="35" t="s">
        <v>1571</v>
      </c>
      <c r="C15" s="35" t="s">
        <v>1592</v>
      </c>
      <c r="D15" s="35" t="s">
        <v>1593</v>
      </c>
      <c r="E15" s="35" t="s">
        <v>1594</v>
      </c>
      <c r="F15" s="35" t="s">
        <v>1575</v>
      </c>
      <c r="G15" s="35" t="s">
        <v>1595</v>
      </c>
      <c r="H15" s="35" t="s">
        <v>1577</v>
      </c>
      <c r="I15" s="35" t="s">
        <v>1580</v>
      </c>
    </row>
    <row r="16" spans="1:9" ht="12.75" customHeight="1">
      <c r="A16" s="246" t="s">
        <v>1596</v>
      </c>
      <c r="B16" s="38" t="s">
        <v>864</v>
      </c>
      <c r="C16" s="33" t="s">
        <v>875</v>
      </c>
      <c r="D16" s="33" t="s">
        <v>903</v>
      </c>
      <c r="E16" s="33" t="s">
        <v>910</v>
      </c>
      <c r="F16" s="33" t="s">
        <v>917</v>
      </c>
      <c r="G16" s="33" t="s">
        <v>725</v>
      </c>
      <c r="H16" s="33" t="s">
        <v>900</v>
      </c>
      <c r="I16" s="33" t="s">
        <v>1025</v>
      </c>
    </row>
    <row r="17" spans="1:9" ht="12.75" customHeight="1">
      <c r="A17" s="36" t="s">
        <v>1597</v>
      </c>
      <c r="B17" s="34" t="s">
        <v>1598</v>
      </c>
      <c r="C17" s="34" t="s">
        <v>1599</v>
      </c>
      <c r="D17" s="34" t="s">
        <v>1600</v>
      </c>
      <c r="E17" s="34" t="s">
        <v>1601</v>
      </c>
      <c r="F17" s="34" t="s">
        <v>1602</v>
      </c>
      <c r="G17" s="34" t="s">
        <v>1603</v>
      </c>
      <c r="H17" s="34" t="s">
        <v>1604</v>
      </c>
      <c r="I17" s="34" t="s">
        <v>1605</v>
      </c>
    </row>
    <row r="18" spans="1:9" ht="12.75" customHeight="1">
      <c r="A18" s="37" t="s">
        <v>1606</v>
      </c>
      <c r="B18" s="35" t="s">
        <v>1571</v>
      </c>
      <c r="C18" s="35" t="s">
        <v>1592</v>
      </c>
      <c r="D18" s="35" t="s">
        <v>1593</v>
      </c>
      <c r="E18" s="35" t="s">
        <v>1607</v>
      </c>
      <c r="F18" s="35" t="s">
        <v>1575</v>
      </c>
      <c r="G18" s="35" t="s">
        <v>1608</v>
      </c>
      <c r="H18" s="35" t="s">
        <v>1577</v>
      </c>
      <c r="I18" s="35" t="s">
        <v>1609</v>
      </c>
    </row>
    <row r="19" spans="1:9" ht="12.75" customHeight="1">
      <c r="A19" s="246" t="s">
        <v>1610</v>
      </c>
      <c r="B19" s="38" t="s">
        <v>865</v>
      </c>
      <c r="C19" s="33" t="s">
        <v>872</v>
      </c>
      <c r="D19" s="33" t="s">
        <v>929</v>
      </c>
      <c r="E19" s="33" t="s">
        <v>890</v>
      </c>
      <c r="F19" s="33" t="s">
        <v>918</v>
      </c>
      <c r="G19" s="33" t="s">
        <v>936</v>
      </c>
      <c r="H19" s="33" t="s">
        <v>901</v>
      </c>
      <c r="I19" s="33" t="s">
        <v>1022</v>
      </c>
    </row>
    <row r="20" spans="1:9" ht="12.75" customHeight="1">
      <c r="A20" s="36" t="s">
        <v>1611</v>
      </c>
      <c r="B20" s="34" t="s">
        <v>1612</v>
      </c>
      <c r="C20" s="34" t="s">
        <v>1613</v>
      </c>
      <c r="D20" s="34" t="s">
        <v>1614</v>
      </c>
      <c r="E20" s="34" t="s">
        <v>1615</v>
      </c>
      <c r="F20" s="34" t="s">
        <v>1616</v>
      </c>
      <c r="G20" s="34" t="s">
        <v>1617</v>
      </c>
      <c r="H20" s="34" t="s">
        <v>1618</v>
      </c>
      <c r="I20" s="34" t="s">
        <v>1619</v>
      </c>
    </row>
    <row r="21" spans="1:9" ht="12.75" customHeight="1">
      <c r="A21" s="37" t="s">
        <v>1591</v>
      </c>
      <c r="B21" s="35" t="s">
        <v>1571</v>
      </c>
      <c r="C21" s="35" t="s">
        <v>1572</v>
      </c>
      <c r="D21" s="35" t="s">
        <v>1573</v>
      </c>
      <c r="E21" s="35" t="s">
        <v>1620</v>
      </c>
      <c r="F21" s="35" t="s">
        <v>1575</v>
      </c>
      <c r="G21" s="35" t="s">
        <v>1595</v>
      </c>
      <c r="H21" s="35" t="s">
        <v>1577</v>
      </c>
      <c r="I21" s="35" t="s">
        <v>1580</v>
      </c>
    </row>
    <row r="22" spans="1:9" ht="12.75" customHeight="1">
      <c r="A22" s="154" t="s">
        <v>1621</v>
      </c>
      <c r="B22" s="33" t="s">
        <v>1142</v>
      </c>
      <c r="C22" s="33" t="s">
        <v>1150</v>
      </c>
      <c r="D22" s="33" t="s">
        <v>1164</v>
      </c>
      <c r="E22" s="33" t="s">
        <v>1155</v>
      </c>
      <c r="F22" s="33" t="s">
        <v>1187</v>
      </c>
      <c r="G22" s="33" t="s">
        <v>1203</v>
      </c>
      <c r="H22" s="33" t="s">
        <v>1178</v>
      </c>
      <c r="I22" s="33" t="s">
        <v>901</v>
      </c>
    </row>
    <row r="23" spans="1:9" ht="12.75" customHeight="1">
      <c r="A23" s="36" t="s">
        <v>1622</v>
      </c>
      <c r="B23" s="34" t="s">
        <v>1623</v>
      </c>
      <c r="C23" s="34" t="s">
        <v>1624</v>
      </c>
      <c r="D23" s="34" t="s">
        <v>1625</v>
      </c>
      <c r="E23" s="34" t="s">
        <v>1626</v>
      </c>
      <c r="F23" s="34" t="s">
        <v>1627</v>
      </c>
      <c r="G23" s="34" t="s">
        <v>1628</v>
      </c>
      <c r="H23" s="34" t="s">
        <v>1629</v>
      </c>
      <c r="I23" s="34" t="s">
        <v>1630</v>
      </c>
    </row>
    <row r="24" spans="1:9" ht="12.75" customHeight="1">
      <c r="A24" s="36" t="s">
        <v>1631</v>
      </c>
      <c r="B24" s="38" t="s">
        <v>1571</v>
      </c>
      <c r="C24" s="35" t="s">
        <v>1592</v>
      </c>
      <c r="D24" s="35" t="s">
        <v>1632</v>
      </c>
      <c r="E24" s="35" t="s">
        <v>1620</v>
      </c>
      <c r="F24" s="35" t="s">
        <v>1575</v>
      </c>
      <c r="G24" s="35" t="s">
        <v>1595</v>
      </c>
      <c r="H24" s="35" t="s">
        <v>1577</v>
      </c>
      <c r="I24" s="35" t="s">
        <v>1633</v>
      </c>
    </row>
    <row r="25" spans="1:9" ht="12.75" customHeight="1">
      <c r="A25" s="154" t="s">
        <v>1634</v>
      </c>
      <c r="B25" s="33" t="s">
        <v>1143</v>
      </c>
      <c r="C25" s="33" t="s">
        <v>1151</v>
      </c>
      <c r="D25" s="33" t="s">
        <v>1186</v>
      </c>
      <c r="E25" s="33" t="s">
        <v>1163</v>
      </c>
      <c r="F25" s="33" t="s">
        <v>1188</v>
      </c>
      <c r="G25" s="33" t="s">
        <v>1204</v>
      </c>
      <c r="H25" s="33" t="s">
        <v>1179</v>
      </c>
      <c r="I25" s="33" t="s">
        <v>1255</v>
      </c>
    </row>
    <row r="26" spans="1:9" ht="12.75" customHeight="1">
      <c r="A26" s="36" t="s">
        <v>1635</v>
      </c>
      <c r="B26" s="34" t="s">
        <v>1636</v>
      </c>
      <c r="C26" s="34" t="s">
        <v>1637</v>
      </c>
      <c r="D26" s="34" t="s">
        <v>1638</v>
      </c>
      <c r="E26" s="34" t="s">
        <v>1639</v>
      </c>
      <c r="F26" s="34" t="s">
        <v>1640</v>
      </c>
      <c r="G26" s="34" t="s">
        <v>1641</v>
      </c>
      <c r="H26" s="34" t="s">
        <v>1642</v>
      </c>
      <c r="I26" s="34" t="s">
        <v>1643</v>
      </c>
    </row>
    <row r="27" spans="1:9" ht="12.75" customHeight="1">
      <c r="A27" s="37" t="s">
        <v>1570</v>
      </c>
      <c r="B27" s="35" t="s">
        <v>1571</v>
      </c>
      <c r="C27" s="35" t="s">
        <v>1592</v>
      </c>
      <c r="D27" s="35" t="s">
        <v>1573</v>
      </c>
      <c r="E27" s="35" t="s">
        <v>1620</v>
      </c>
      <c r="F27" s="35" t="s">
        <v>1575</v>
      </c>
      <c r="G27" s="35" t="s">
        <v>1595</v>
      </c>
      <c r="H27" s="35" t="s">
        <v>1577</v>
      </c>
      <c r="I27" s="35" t="s">
        <v>1580</v>
      </c>
    </row>
    <row r="28" spans="1:9" ht="12.75" customHeight="1">
      <c r="A28" s="154" t="s">
        <v>1644</v>
      </c>
      <c r="B28" s="33" t="s">
        <v>1300</v>
      </c>
      <c r="C28" s="33" t="s">
        <v>1307</v>
      </c>
      <c r="D28" s="33" t="s">
        <v>1327</v>
      </c>
      <c r="E28" s="33" t="s">
        <v>1340</v>
      </c>
      <c r="F28" s="33" t="s">
        <v>1351</v>
      </c>
      <c r="G28" s="33" t="s">
        <v>1358</v>
      </c>
      <c r="H28" s="33" t="s">
        <v>1324</v>
      </c>
      <c r="I28" s="33" t="s">
        <v>1461</v>
      </c>
    </row>
    <row r="29" spans="1:9" ht="12.75" customHeight="1">
      <c r="A29" s="36" t="s">
        <v>1645</v>
      </c>
      <c r="B29" s="34" t="s">
        <v>1646</v>
      </c>
      <c r="C29" s="34" t="s">
        <v>1647</v>
      </c>
      <c r="D29" s="34" t="s">
        <v>1648</v>
      </c>
      <c r="E29" s="34" t="s">
        <v>1649</v>
      </c>
      <c r="F29" s="34" t="s">
        <v>1650</v>
      </c>
      <c r="G29" s="34" t="s">
        <v>1651</v>
      </c>
      <c r="H29" s="34" t="s">
        <v>1652</v>
      </c>
      <c r="I29" s="34" t="s">
        <v>1653</v>
      </c>
    </row>
    <row r="30" spans="1:9" ht="12.75" customHeight="1">
      <c r="A30" s="37" t="s">
        <v>1654</v>
      </c>
      <c r="B30" s="35" t="s">
        <v>1655</v>
      </c>
      <c r="C30" s="35" t="s">
        <v>1572</v>
      </c>
      <c r="D30" s="35" t="s">
        <v>1593</v>
      </c>
      <c r="E30" s="35" t="s">
        <v>1607</v>
      </c>
      <c r="F30" s="35" t="s">
        <v>1575</v>
      </c>
      <c r="G30" s="35" t="s">
        <v>1595</v>
      </c>
      <c r="H30" s="35" t="s">
        <v>1577</v>
      </c>
      <c r="I30" s="35" t="s">
        <v>1609</v>
      </c>
    </row>
    <row r="32" ht="12.75">
      <c r="A32" s="9" t="s">
        <v>1656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2"/>
      <c r="B1" s="42"/>
      <c r="C1" s="42"/>
      <c r="D1" s="148" t="e">
        <f>Startlist!#REF!</f>
        <v>#REF!</v>
      </c>
      <c r="E1" s="42"/>
      <c r="F1" s="242"/>
      <c r="G1" s="42"/>
      <c r="H1" s="42"/>
      <c r="I1" s="42"/>
      <c r="J1" s="42"/>
      <c r="K1" s="42"/>
      <c r="L1" s="42"/>
      <c r="M1" s="42"/>
    </row>
    <row r="2" spans="1:13" ht="12.75" customHeight="1">
      <c r="A2" s="272" t="str">
        <f>Startlist!A1</f>
        <v>Grossi Toidukaubad Viru Ralli 2020</v>
      </c>
      <c r="B2" s="273"/>
      <c r="C2" s="273"/>
      <c r="D2" s="273"/>
      <c r="E2" s="273"/>
      <c r="F2" s="273"/>
      <c r="G2" s="42"/>
      <c r="H2" s="42"/>
      <c r="I2" s="42"/>
      <c r="J2" s="42"/>
      <c r="K2" s="42"/>
      <c r="L2" s="42"/>
      <c r="M2" s="42"/>
    </row>
    <row r="3" spans="1:13" ht="15" customHeight="1">
      <c r="A3" s="42"/>
      <c r="B3" s="42"/>
      <c r="C3" s="274" t="str">
        <f>Startlist!$F2</f>
        <v>04.07.2020</v>
      </c>
      <c r="D3" s="274"/>
      <c r="E3" s="274"/>
      <c r="F3" s="242"/>
      <c r="G3" s="42"/>
      <c r="H3" s="42"/>
      <c r="I3" s="42"/>
      <c r="J3" s="42"/>
      <c r="K3" s="42"/>
      <c r="L3" s="42"/>
      <c r="M3" s="42"/>
    </row>
    <row r="4" spans="1:13" ht="15" customHeight="1">
      <c r="A4" s="42"/>
      <c r="B4" s="42"/>
      <c r="C4" s="274" t="str">
        <f>Startlist!$F3</f>
        <v>  Rakvere</v>
      </c>
      <c r="D4" s="274"/>
      <c r="E4" s="274"/>
      <c r="F4" s="242"/>
      <c r="G4" s="42"/>
      <c r="H4" s="42"/>
      <c r="I4" s="42"/>
      <c r="J4" s="42"/>
      <c r="K4" s="42"/>
      <c r="L4" s="42"/>
      <c r="M4" s="42"/>
    </row>
    <row r="5" spans="1:13" ht="12.75">
      <c r="A5" s="42"/>
      <c r="B5" s="42"/>
      <c r="C5" s="42"/>
      <c r="D5" s="42"/>
      <c r="E5" s="42"/>
      <c r="F5" s="242"/>
      <c r="G5" s="42"/>
      <c r="H5" s="42"/>
      <c r="I5" s="42"/>
      <c r="J5" s="42"/>
      <c r="K5" s="42"/>
      <c r="L5" s="42"/>
      <c r="M5" s="42"/>
    </row>
    <row r="6" spans="1:13" ht="12.75">
      <c r="A6" s="42"/>
      <c r="B6" s="42"/>
      <c r="C6" s="42"/>
      <c r="D6" s="42"/>
      <c r="E6" s="42"/>
      <c r="F6" s="243"/>
      <c r="G6" s="46"/>
      <c r="H6" s="42"/>
      <c r="I6" s="42"/>
      <c r="J6" s="42"/>
      <c r="K6" s="42"/>
      <c r="L6" s="42"/>
      <c r="M6" s="42"/>
    </row>
    <row r="7" spans="3:13" ht="12.75">
      <c r="C7" s="281" t="s">
        <v>105</v>
      </c>
      <c r="D7" s="282"/>
      <c r="E7" s="24" t="s">
        <v>111</v>
      </c>
      <c r="F7" s="243"/>
      <c r="G7" s="46"/>
      <c r="H7" s="42"/>
      <c r="I7" s="42"/>
      <c r="J7" s="42"/>
      <c r="K7" s="42"/>
      <c r="L7" s="42"/>
      <c r="M7" s="42"/>
    </row>
    <row r="8" spans="1:13" ht="18.75" customHeight="1">
      <c r="A8" s="42"/>
      <c r="B8" s="42"/>
      <c r="C8" s="150" t="s">
        <v>119</v>
      </c>
      <c r="D8" s="151"/>
      <c r="E8" s="152">
        <v>6</v>
      </c>
      <c r="F8" s="243"/>
      <c r="G8" s="244"/>
      <c r="H8" s="42"/>
      <c r="I8" s="42"/>
      <c r="J8" s="42"/>
      <c r="K8" s="42"/>
      <c r="L8" s="42"/>
      <c r="M8" s="42"/>
    </row>
    <row r="9" spans="1:13" ht="18.75" customHeight="1">
      <c r="A9" s="42"/>
      <c r="B9" s="42"/>
      <c r="C9" s="150" t="s">
        <v>156</v>
      </c>
      <c r="D9" s="151"/>
      <c r="E9" s="152">
        <v>4</v>
      </c>
      <c r="F9" s="45"/>
      <c r="G9" s="244"/>
      <c r="H9" s="42"/>
      <c r="I9" s="42"/>
      <c r="J9" s="42"/>
      <c r="K9" s="42"/>
      <c r="L9" s="42"/>
      <c r="M9" s="42"/>
    </row>
    <row r="10" spans="1:13" ht="18.75" customHeight="1">
      <c r="A10" s="42"/>
      <c r="B10" s="42"/>
      <c r="C10" s="150" t="s">
        <v>118</v>
      </c>
      <c r="D10" s="151"/>
      <c r="E10" s="152">
        <v>9</v>
      </c>
      <c r="F10" s="45"/>
      <c r="G10" s="244"/>
      <c r="H10" s="42"/>
      <c r="I10" s="42"/>
      <c r="J10" s="42"/>
      <c r="K10" s="42"/>
      <c r="L10" s="42"/>
      <c r="M10" s="42"/>
    </row>
    <row r="11" spans="1:13" ht="18.75" customHeight="1">
      <c r="A11" s="42"/>
      <c r="B11" s="42"/>
      <c r="C11" s="150" t="s">
        <v>115</v>
      </c>
      <c r="D11" s="151"/>
      <c r="E11" s="152">
        <v>13</v>
      </c>
      <c r="F11" s="45"/>
      <c r="G11" s="244"/>
      <c r="H11" s="42"/>
      <c r="I11" s="42"/>
      <c r="J11" s="42"/>
      <c r="K11" s="42"/>
      <c r="L11" s="42"/>
      <c r="M11" s="42"/>
    </row>
    <row r="12" spans="1:13" ht="18.75" customHeight="1">
      <c r="A12" s="42"/>
      <c r="B12" s="42"/>
      <c r="C12" s="150" t="s">
        <v>117</v>
      </c>
      <c r="D12" s="151"/>
      <c r="E12" s="152">
        <v>10</v>
      </c>
      <c r="F12" s="45"/>
      <c r="G12" s="244"/>
      <c r="H12" s="42"/>
      <c r="I12" s="42"/>
      <c r="J12" s="42"/>
      <c r="K12" s="42"/>
      <c r="L12" s="42"/>
      <c r="M12" s="42"/>
    </row>
    <row r="13" spans="1:13" ht="18.75" customHeight="1">
      <c r="A13" s="42"/>
      <c r="B13" s="42"/>
      <c r="C13" s="150" t="s">
        <v>114</v>
      </c>
      <c r="D13" s="151"/>
      <c r="E13" s="152">
        <v>12</v>
      </c>
      <c r="F13" s="45"/>
      <c r="G13" s="244"/>
      <c r="H13" s="42"/>
      <c r="I13" s="42"/>
      <c r="J13" s="42"/>
      <c r="K13" s="42"/>
      <c r="L13" s="42"/>
      <c r="M13" s="42"/>
    </row>
    <row r="14" spans="1:13" ht="18.75" customHeight="1">
      <c r="A14" s="42"/>
      <c r="B14" s="42"/>
      <c r="C14" s="150" t="s">
        <v>116</v>
      </c>
      <c r="D14" s="151"/>
      <c r="E14" s="152">
        <v>14</v>
      </c>
      <c r="F14" s="45"/>
      <c r="G14" s="244"/>
      <c r="H14" s="42"/>
      <c r="I14" s="42"/>
      <c r="J14" s="42"/>
      <c r="K14" s="42"/>
      <c r="L14" s="42"/>
      <c r="M14" s="42"/>
    </row>
    <row r="15" spans="1:13" ht="18.75" customHeight="1">
      <c r="A15" s="42"/>
      <c r="B15" s="42"/>
      <c r="C15" s="150" t="s">
        <v>120</v>
      </c>
      <c r="D15" s="151"/>
      <c r="E15" s="152">
        <v>16</v>
      </c>
      <c r="F15" s="45"/>
      <c r="G15" s="244"/>
      <c r="H15" s="42"/>
      <c r="I15" s="42"/>
      <c r="J15" s="42"/>
      <c r="K15" s="42"/>
      <c r="L15" s="42"/>
      <c r="M15" s="42"/>
    </row>
    <row r="16" spans="1:13" ht="19.5" customHeight="1">
      <c r="A16" s="42"/>
      <c r="B16" s="42"/>
      <c r="C16" s="191" t="s">
        <v>106</v>
      </c>
      <c r="D16" s="192"/>
      <c r="E16" s="193">
        <f>SUM(E8:E15)</f>
        <v>84</v>
      </c>
      <c r="F16" s="243"/>
      <c r="G16" s="42"/>
      <c r="H16" s="42"/>
      <c r="I16" s="42"/>
      <c r="J16" s="42"/>
      <c r="K16" s="42"/>
      <c r="L16" s="42"/>
      <c r="M16" s="42"/>
    </row>
    <row r="17" spans="1:13" ht="19.5" customHeight="1">
      <c r="A17" s="42"/>
      <c r="B17" s="42"/>
      <c r="C17" s="42"/>
      <c r="D17" s="42"/>
      <c r="E17" s="42"/>
      <c r="F17" s="242"/>
      <c r="G17" s="42"/>
      <c r="H17" s="42"/>
      <c r="I17" s="42"/>
      <c r="J17" s="42"/>
      <c r="K17" s="42"/>
      <c r="L17" s="42"/>
      <c r="M17" s="42"/>
    </row>
    <row r="18" spans="1:13" ht="19.5" customHeight="1">
      <c r="A18" s="42"/>
      <c r="B18" s="42"/>
      <c r="C18" s="42"/>
      <c r="D18" s="42"/>
      <c r="E18" s="42"/>
      <c r="F18" s="242"/>
      <c r="G18" s="42"/>
      <c r="H18" s="42"/>
      <c r="I18" s="42"/>
      <c r="J18" s="42"/>
      <c r="K18" s="42"/>
      <c r="L18" s="42"/>
      <c r="M18" s="42"/>
    </row>
    <row r="19" spans="1:13" ht="19.5" customHeight="1">
      <c r="A19" s="42"/>
      <c r="B19" s="42"/>
      <c r="C19" s="42"/>
      <c r="D19" s="42"/>
      <c r="E19" s="42"/>
      <c r="F19" s="242"/>
      <c r="G19" s="42"/>
      <c r="H19" s="42"/>
      <c r="I19" s="42"/>
      <c r="J19" s="42"/>
      <c r="K19" s="42"/>
      <c r="L19" s="42"/>
      <c r="M19" s="42"/>
    </row>
    <row r="20" spans="1:13" ht="19.5" customHeight="1">
      <c r="A20" s="42"/>
      <c r="B20" s="42"/>
      <c r="C20" s="42"/>
      <c r="D20" s="42"/>
      <c r="E20" s="42"/>
      <c r="F20" s="242"/>
      <c r="G20" s="42"/>
      <c r="H20" s="42"/>
      <c r="I20" s="42"/>
      <c r="J20" s="42"/>
      <c r="K20" s="42"/>
      <c r="L20" s="42"/>
      <c r="M20" s="42"/>
    </row>
    <row r="21" spans="1:13" ht="19.5" customHeight="1">
      <c r="A21" s="42"/>
      <c r="B21" s="42"/>
      <c r="C21" s="42"/>
      <c r="D21" s="42"/>
      <c r="E21" s="42"/>
      <c r="F21" s="242"/>
      <c r="G21" s="42"/>
      <c r="H21" s="42"/>
      <c r="I21" s="42"/>
      <c r="J21" s="42"/>
      <c r="K21" s="42"/>
      <c r="L21" s="42"/>
      <c r="M21" s="4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9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79" sqref="D79"/>
    </sheetView>
  </sheetViews>
  <sheetFormatPr defaultColWidth="9.140625" defaultRowHeight="12.75"/>
  <cols>
    <col min="1" max="1" width="5.28125" style="22" customWidth="1"/>
    <col min="2" max="2" width="6.00390625" style="254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51" customWidth="1"/>
    <col min="9" max="9" width="9.140625" style="2" customWidth="1"/>
  </cols>
  <sheetData>
    <row r="1" spans="5:8" ht="15.75">
      <c r="E1" s="1"/>
      <c r="H1" s="55"/>
    </row>
    <row r="2" spans="1:8" ht="15" customHeight="1">
      <c r="A2" s="279" t="str">
        <f>Startlist!A1</f>
        <v>Grossi Toidukaubad Viru Ralli 2020</v>
      </c>
      <c r="B2" s="280"/>
      <c r="C2" s="280"/>
      <c r="D2" s="280"/>
      <c r="E2" s="280"/>
      <c r="F2" s="280"/>
      <c r="G2" s="280"/>
      <c r="H2" s="280"/>
    </row>
    <row r="3" spans="1:8" ht="15">
      <c r="A3" s="278" t="str">
        <f>Startlist!$F2</f>
        <v>04.07.2020</v>
      </c>
      <c r="B3" s="278"/>
      <c r="C3" s="278"/>
      <c r="D3" s="278"/>
      <c r="E3" s="278"/>
      <c r="F3" s="278"/>
      <c r="G3" s="278"/>
      <c r="H3" s="278"/>
    </row>
    <row r="4" spans="1:8" ht="15">
      <c r="A4" s="278" t="str">
        <f>Startlist!$F3</f>
        <v>  Rakvere</v>
      </c>
      <c r="B4" s="278"/>
      <c r="C4" s="278"/>
      <c r="D4" s="278"/>
      <c r="E4" s="278"/>
      <c r="F4" s="278"/>
      <c r="G4" s="278"/>
      <c r="H4" s="278"/>
    </row>
    <row r="5" spans="3:8" ht="15" customHeight="1">
      <c r="C5" s="2"/>
      <c r="H5" s="56"/>
    </row>
    <row r="6" spans="1:9" ht="15.75" customHeight="1">
      <c r="A6" s="102"/>
      <c r="B6" s="241" t="s">
        <v>76</v>
      </c>
      <c r="C6" s="104"/>
      <c r="D6" s="102"/>
      <c r="E6" s="102"/>
      <c r="F6" s="102"/>
      <c r="G6" s="102"/>
      <c r="H6" s="103"/>
      <c r="I6" s="104"/>
    </row>
    <row r="7" spans="1:9" ht="12.75">
      <c r="A7" s="102"/>
      <c r="B7" s="237" t="s">
        <v>88</v>
      </c>
      <c r="C7" s="121" t="s">
        <v>504</v>
      </c>
      <c r="D7" s="122" t="s">
        <v>75</v>
      </c>
      <c r="E7" s="121"/>
      <c r="F7" s="123" t="s">
        <v>85</v>
      </c>
      <c r="G7" s="119" t="s">
        <v>84</v>
      </c>
      <c r="H7" s="120" t="s">
        <v>77</v>
      </c>
      <c r="I7" s="104"/>
    </row>
    <row r="8" spans="1:9" ht="15" customHeight="1">
      <c r="A8" s="124">
        <v>1</v>
      </c>
      <c r="B8" s="196">
        <v>8</v>
      </c>
      <c r="C8" s="125" t="str">
        <f>VLOOKUP(B8,Startlist!B:F,2,FALSE)</f>
        <v>MV1</v>
      </c>
      <c r="D8" s="126" t="str">
        <f>CONCATENATE(VLOOKUP(B8,Startlist!B:H,3,FALSE)," / ",VLOOKUP(B8,Startlist!B:H,4,FALSE))</f>
        <v>Ott Tänak / Martin Järveoja</v>
      </c>
      <c r="E8" s="127" t="str">
        <f>VLOOKUP(B8,Startlist!B:F,5,FALSE)</f>
        <v>EST</v>
      </c>
      <c r="F8" s="126" t="str">
        <f>VLOOKUP(B8,Startlist!B:H,7,FALSE)</f>
        <v>Hyundai I20 Coupe WRC</v>
      </c>
      <c r="G8" s="126" t="str">
        <f>VLOOKUP(B8,Startlist!B:H,6,FALSE)</f>
        <v>HYUNDAI MOTORSPORT N</v>
      </c>
      <c r="H8" s="128" t="str">
        <f>IF(VLOOKUP(B8,Results!B:L,11,FALSE)="","Retired",VLOOKUP(B8,Results!B:L,11,FALSE))</f>
        <v>46.14,7</v>
      </c>
      <c r="I8" s="247"/>
    </row>
    <row r="9" spans="1:9" ht="15" customHeight="1">
      <c r="A9" s="124">
        <f>A8+1</f>
        <v>2</v>
      </c>
      <c r="B9" s="196">
        <v>2</v>
      </c>
      <c r="C9" s="125" t="str">
        <f>VLOOKUP(B9,Startlist!B:F,2,FALSE)</f>
        <v>MV1</v>
      </c>
      <c r="D9" s="126" t="str">
        <f>CONCATENATE(VLOOKUP(B9,Startlist!B:H,3,FALSE)," / ",VLOOKUP(B9,Startlist!B:H,4,FALSE))</f>
        <v>Georg Gross / Raigo Mōlder</v>
      </c>
      <c r="E9" s="127" t="str">
        <f>VLOOKUP(B9,Startlist!B:F,5,FALSE)</f>
        <v>EST</v>
      </c>
      <c r="F9" s="126" t="str">
        <f>VLOOKUP(B9,Startlist!B:H,7,FALSE)</f>
        <v>Ford Fiesta WRC</v>
      </c>
      <c r="G9" s="126" t="str">
        <f>VLOOKUP(B9,Startlist!B:H,6,FALSE)</f>
        <v>OT RACING</v>
      </c>
      <c r="H9" s="128" t="str">
        <f>IF(VLOOKUP(B9,Results!B:L,11,FALSE)="","Retired",VLOOKUP(B9,Results!B:L,11,FALSE))</f>
        <v>47.57,7</v>
      </c>
      <c r="I9" s="247"/>
    </row>
    <row r="10" spans="1:9" ht="15" customHeight="1">
      <c r="A10" s="124">
        <f aca="true" t="shared" si="0" ref="A10:A62">A9+1</f>
        <v>3</v>
      </c>
      <c r="B10" s="196">
        <v>6</v>
      </c>
      <c r="C10" s="125" t="str">
        <f>VLOOKUP(B10,Startlist!B:F,2,FALSE)</f>
        <v>MV1</v>
      </c>
      <c r="D10" s="126" t="str">
        <f>CONCATENATE(VLOOKUP(B10,Startlist!B:H,3,FALSE)," / ",VLOOKUP(B10,Startlist!B:H,4,FALSE))</f>
        <v>Egon Kaur / Silver Simm</v>
      </c>
      <c r="E10" s="127" t="str">
        <f>VLOOKUP(B10,Startlist!B:F,5,FALSE)</f>
        <v>EST</v>
      </c>
      <c r="F10" s="126" t="str">
        <f>VLOOKUP(B10,Startlist!B:H,7,FALSE)</f>
        <v>Ford Fiesta</v>
      </c>
      <c r="G10" s="126" t="str">
        <f>VLOOKUP(B10,Startlist!B:H,6,FALSE)</f>
        <v>KAUR MOTORSPORT</v>
      </c>
      <c r="H10" s="128" t="str">
        <f>IF(VLOOKUP(B10,Results!B:L,11,FALSE)="","Retired",VLOOKUP(B10,Results!B:L,11,FALSE))</f>
        <v>48.59,2</v>
      </c>
      <c r="I10" s="247"/>
    </row>
    <row r="11" spans="1:9" ht="15" customHeight="1">
      <c r="A11" s="124">
        <f t="shared" si="0"/>
        <v>4</v>
      </c>
      <c r="B11" s="196">
        <v>3</v>
      </c>
      <c r="C11" s="125" t="str">
        <f>VLOOKUP(B11,Startlist!B:F,2,FALSE)</f>
        <v>MV2</v>
      </c>
      <c r="D11" s="126" t="str">
        <f>CONCATENATE(VLOOKUP(B11,Startlist!B:H,3,FALSE)," / ",VLOOKUP(B11,Startlist!B:H,4,FALSE))</f>
        <v>Raul Jeets / Andrus Toom</v>
      </c>
      <c r="E11" s="127" t="str">
        <f>VLOOKUP(B11,Startlist!B:F,5,FALSE)</f>
        <v>EST</v>
      </c>
      <c r="F11" s="126" t="str">
        <f>VLOOKUP(B11,Startlist!B:H,7,FALSE)</f>
        <v>Skoda Fabia R5 EVO</v>
      </c>
      <c r="G11" s="126" t="str">
        <f>VLOOKUP(B11,Startlist!B:H,6,FALSE)</f>
        <v>TEAM TEHASE AUTO</v>
      </c>
      <c r="H11" s="128" t="str">
        <f>IF(VLOOKUP(B11,Results!B:L,11,FALSE)="","Retired",VLOOKUP(B11,Results!B:L,11,FALSE))</f>
        <v>49.44,7</v>
      </c>
      <c r="I11" s="247"/>
    </row>
    <row r="12" spans="1:9" ht="15" customHeight="1">
      <c r="A12" s="124">
        <f t="shared" si="0"/>
        <v>5</v>
      </c>
      <c r="B12" s="196">
        <v>5</v>
      </c>
      <c r="C12" s="125" t="str">
        <f>VLOOKUP(B12,Startlist!B:F,2,FALSE)</f>
        <v>MV2</v>
      </c>
      <c r="D12" s="126" t="str">
        <f>CONCATENATE(VLOOKUP(B12,Startlist!B:H,3,FALSE)," / ",VLOOKUP(B12,Startlist!B:H,4,FALSE))</f>
        <v>Roland Poom / Ken Järveoja</v>
      </c>
      <c r="E12" s="127" t="str">
        <f>VLOOKUP(B12,Startlist!B:F,5,FALSE)</f>
        <v>EST</v>
      </c>
      <c r="F12" s="126" t="str">
        <f>VLOOKUP(B12,Startlist!B:H,7,FALSE)</f>
        <v>Hyundai NG I20 R5</v>
      </c>
      <c r="G12" s="126" t="str">
        <f>VLOOKUP(B12,Startlist!B:H,6,FALSE)</f>
        <v>ROLAND POOM</v>
      </c>
      <c r="H12" s="128" t="str">
        <f>IF(VLOOKUP(B12,Results!B:L,11,FALSE)="","Retired",VLOOKUP(B12,Results!B:L,11,FALSE))</f>
        <v>50.00,1</v>
      </c>
      <c r="I12" s="247"/>
    </row>
    <row r="13" spans="1:9" ht="15" customHeight="1">
      <c r="A13" s="124">
        <f t="shared" si="0"/>
        <v>6</v>
      </c>
      <c r="B13" s="196">
        <v>9</v>
      </c>
      <c r="C13" s="125" t="str">
        <f>VLOOKUP(B13,Startlist!B:F,2,FALSE)</f>
        <v>MV1</v>
      </c>
      <c r="D13" s="126" t="str">
        <f>CONCATENATE(VLOOKUP(B13,Startlist!B:H,3,FALSE)," / ",VLOOKUP(B13,Startlist!B:H,4,FALSE))</f>
        <v>Roland Murakas / Kalle Adler</v>
      </c>
      <c r="E13" s="127" t="str">
        <f>VLOOKUP(B13,Startlist!B:F,5,FALSE)</f>
        <v>EST</v>
      </c>
      <c r="F13" s="126" t="str">
        <f>VLOOKUP(B13,Startlist!B:H,7,FALSE)</f>
        <v>Ford Fiesta</v>
      </c>
      <c r="G13" s="126" t="str">
        <f>VLOOKUP(B13,Startlist!B:H,6,FALSE)</f>
        <v>MURAKAS RACING TEAM</v>
      </c>
      <c r="H13" s="128" t="str">
        <f>IF(VLOOKUP(B13,Results!B:L,11,FALSE)="","Retired",VLOOKUP(B13,Results!B:L,11,FALSE))</f>
        <v>50.13,3</v>
      </c>
      <c r="I13" s="247"/>
    </row>
    <row r="14" spans="1:9" ht="15" customHeight="1">
      <c r="A14" s="124">
        <f t="shared" si="0"/>
        <v>7</v>
      </c>
      <c r="B14" s="196">
        <v>4</v>
      </c>
      <c r="C14" s="125" t="str">
        <f>VLOOKUP(B14,Startlist!B:F,2,FALSE)</f>
        <v>MV2</v>
      </c>
      <c r="D14" s="126" t="str">
        <f>CONCATENATE(VLOOKUP(B14,Startlist!B:H,3,FALSE)," / ",VLOOKUP(B14,Startlist!B:H,4,FALSE))</f>
        <v>Priit Koik / Kristo Tamm</v>
      </c>
      <c r="E14" s="127" t="str">
        <f>VLOOKUP(B14,Startlist!B:F,5,FALSE)</f>
        <v>EST</v>
      </c>
      <c r="F14" s="126" t="str">
        <f>VLOOKUP(B14,Startlist!B:H,7,FALSE)</f>
        <v>Ford Fiesta R5</v>
      </c>
      <c r="G14" s="126" t="str">
        <f>VLOOKUP(B14,Startlist!B:H,6,FALSE)</f>
        <v>OT RACING</v>
      </c>
      <c r="H14" s="128" t="str">
        <f>IF(VLOOKUP(B14,Results!B:L,11,FALSE)="","Retired",VLOOKUP(B14,Results!B:L,11,FALSE))</f>
        <v>50.47,4</v>
      </c>
      <c r="I14" s="247"/>
    </row>
    <row r="15" spans="1:9" ht="15" customHeight="1">
      <c r="A15" s="124">
        <f t="shared" si="0"/>
        <v>8</v>
      </c>
      <c r="B15" s="196">
        <v>30</v>
      </c>
      <c r="C15" s="125" t="str">
        <f>VLOOKUP(B15,Startlist!B:F,2,FALSE)</f>
        <v>MV1</v>
      </c>
      <c r="D15" s="126" t="str">
        <f>CONCATENATE(VLOOKUP(B15,Startlist!B:H,3,FALSE)," / ",VLOOKUP(B15,Startlist!B:H,4,FALSE))</f>
        <v>Seppo Kopra / Tapio Suominen</v>
      </c>
      <c r="E15" s="127" t="str">
        <f>VLOOKUP(B15,Startlist!B:F,5,FALSE)</f>
        <v>FIN</v>
      </c>
      <c r="F15" s="126" t="str">
        <f>VLOOKUP(B15,Startlist!B:H,7,FALSE)</f>
        <v>Mitsubishi Lancer Evo</v>
      </c>
      <c r="G15" s="126" t="str">
        <f>VLOOKUP(B15,Startlist!B:H,6,FALSE)</f>
        <v>ALM MOTORSPORT</v>
      </c>
      <c r="H15" s="128" t="str">
        <f>IF(VLOOKUP(B15,Results!B:L,11,FALSE)="","Retired",VLOOKUP(B15,Results!B:L,11,FALSE))</f>
        <v>52.30,6</v>
      </c>
      <c r="I15" s="247"/>
    </row>
    <row r="16" spans="1:9" ht="15" customHeight="1">
      <c r="A16" s="124">
        <f t="shared" si="0"/>
        <v>9</v>
      </c>
      <c r="B16" s="196">
        <v>26</v>
      </c>
      <c r="C16" s="125" t="str">
        <f>VLOOKUP(B16,Startlist!B:F,2,FALSE)</f>
        <v>MV7</v>
      </c>
      <c r="D16" s="126" t="str">
        <f>CONCATENATE(VLOOKUP(B16,Startlist!B:H,3,FALSE)," / ",VLOOKUP(B16,Startlist!B:H,4,FALSE))</f>
        <v>Marko Ringenberg / Allar Heina</v>
      </c>
      <c r="E16" s="127" t="str">
        <f>VLOOKUP(B16,Startlist!B:F,5,FALSE)</f>
        <v>EST</v>
      </c>
      <c r="F16" s="126" t="str">
        <f>VLOOKUP(B16,Startlist!B:H,7,FALSE)</f>
        <v>BMW M3</v>
      </c>
      <c r="G16" s="126" t="str">
        <f>VLOOKUP(B16,Startlist!B:H,6,FALSE)</f>
        <v>CUEKS RACING</v>
      </c>
      <c r="H16" s="128" t="str">
        <f>IF(VLOOKUP(B16,Results!B:L,11,FALSE)="","Retired",VLOOKUP(B16,Results!B:L,11,FALSE))</f>
        <v>52.52,7</v>
      </c>
      <c r="I16" s="247"/>
    </row>
    <row r="17" spans="1:9" ht="15" customHeight="1">
      <c r="A17" s="124">
        <f t="shared" si="0"/>
        <v>10</v>
      </c>
      <c r="B17" s="196">
        <v>23</v>
      </c>
      <c r="C17" s="125" t="str">
        <f>VLOOKUP(B17,Startlist!B:F,2,FALSE)</f>
        <v>MV3</v>
      </c>
      <c r="D17" s="126" t="str">
        <f>CONCATENATE(VLOOKUP(B17,Startlist!B:H,3,FALSE)," / ",VLOOKUP(B17,Startlist!B:H,4,FALSE))</f>
        <v>Robert Virves / Sander Pruul</v>
      </c>
      <c r="E17" s="127" t="str">
        <f>VLOOKUP(B17,Startlist!B:F,5,FALSE)</f>
        <v>EST</v>
      </c>
      <c r="F17" s="126" t="str">
        <f>VLOOKUP(B17,Startlist!B:H,7,FALSE)</f>
        <v>Ford Fiesta R2T</v>
      </c>
      <c r="G17" s="126" t="str">
        <f>VLOOKUP(B17,Startlist!B:H,6,FALSE)</f>
        <v>OT RACING</v>
      </c>
      <c r="H17" s="128" t="str">
        <f>IF(VLOOKUP(B17,Results!B:L,11,FALSE)="","Retired",VLOOKUP(B17,Results!B:L,11,FALSE))</f>
        <v>53.22,8</v>
      </c>
      <c r="I17" s="247"/>
    </row>
    <row r="18" spans="1:9" ht="15" customHeight="1">
      <c r="A18" s="124">
        <f t="shared" si="0"/>
        <v>11</v>
      </c>
      <c r="B18" s="196">
        <v>12</v>
      </c>
      <c r="C18" s="125" t="str">
        <f>VLOOKUP(B18,Startlist!B:F,2,FALSE)</f>
        <v>MV4</v>
      </c>
      <c r="D18" s="126" t="str">
        <f>CONCATENATE(VLOOKUP(B18,Startlist!B:H,3,FALSE)," / ",VLOOKUP(B18,Startlist!B:H,4,FALSE))</f>
        <v>Saku Vierimaa / Mika Rajasalo</v>
      </c>
      <c r="E18" s="127" t="str">
        <f>VLOOKUP(B18,Startlist!B:F,5,FALSE)</f>
        <v>FIN</v>
      </c>
      <c r="F18" s="126" t="str">
        <f>VLOOKUP(B18,Startlist!B:H,7,FALSE)</f>
        <v>Mitsubishi Lancer Evo 10</v>
      </c>
      <c r="G18" s="126" t="str">
        <f>VLOOKUP(B18,Startlist!B:H,6,FALSE)</f>
        <v>SAKU VIERIMAA</v>
      </c>
      <c r="H18" s="128" t="str">
        <f>IF(VLOOKUP(B18,Results!B:L,11,FALSE)="","Retired",VLOOKUP(B18,Results!B:L,11,FALSE))</f>
        <v>53.40,2</v>
      </c>
      <c r="I18" s="247"/>
    </row>
    <row r="19" spans="1:9" ht="15" customHeight="1">
      <c r="A19" s="124">
        <f t="shared" si="0"/>
        <v>12</v>
      </c>
      <c r="B19" s="196">
        <v>22</v>
      </c>
      <c r="C19" s="125" t="str">
        <f>VLOOKUP(B19,Startlist!B:F,2,FALSE)</f>
        <v>MV3</v>
      </c>
      <c r="D19" s="126" t="str">
        <f>CONCATENATE(VLOOKUP(B19,Startlist!B:H,3,FALSE)," / ",VLOOKUP(B19,Startlist!B:H,4,FALSE))</f>
        <v>Lauri Joona / Ari Koponen</v>
      </c>
      <c r="E19" s="127" t="str">
        <f>VLOOKUP(B19,Startlist!B:F,5,FALSE)</f>
        <v>FIN</v>
      </c>
      <c r="F19" s="126" t="str">
        <f>VLOOKUP(B19,Startlist!B:H,7,FALSE)</f>
        <v>Ford Fiesta R2T</v>
      </c>
      <c r="G19" s="126" t="str">
        <f>VLOOKUP(B19,Startlist!B:H,6,FALSE)</f>
        <v>LAURI JOONA</v>
      </c>
      <c r="H19" s="128" t="str">
        <f>IF(VLOOKUP(B19,Results!B:L,11,FALSE)="","Retired",VLOOKUP(B19,Results!B:L,11,FALSE))</f>
        <v>53.46,9</v>
      </c>
      <c r="I19" s="247"/>
    </row>
    <row r="20" spans="1:9" ht="15" customHeight="1">
      <c r="A20" s="124">
        <f t="shared" si="0"/>
        <v>13</v>
      </c>
      <c r="B20" s="196">
        <v>10</v>
      </c>
      <c r="C20" s="125" t="str">
        <f>VLOOKUP(B20,Startlist!B:F,2,FALSE)</f>
        <v>MV2</v>
      </c>
      <c r="D20" s="126" t="str">
        <f>CONCATENATE(VLOOKUP(B20,Startlist!B:H,3,FALSE)," / ",VLOOKUP(B20,Startlist!B:H,4,FALSE))</f>
        <v>Siim Aas / Vallo Vahesaar</v>
      </c>
      <c r="E20" s="127" t="str">
        <f>VLOOKUP(B20,Startlist!B:F,5,FALSE)</f>
        <v>EST</v>
      </c>
      <c r="F20" s="126" t="str">
        <f>VLOOKUP(B20,Startlist!B:H,7,FALSE)</f>
        <v>Ford Fiesta R5</v>
      </c>
      <c r="G20" s="126" t="str">
        <f>VLOOKUP(B20,Startlist!B:H,6,FALSE)</f>
        <v>SIIM AAS</v>
      </c>
      <c r="H20" s="128" t="str">
        <f>IF(VLOOKUP(B20,Results!B:L,11,FALSE)="","Retired",VLOOKUP(B20,Results!B:L,11,FALSE))</f>
        <v>53.48,2</v>
      </c>
      <c r="I20" s="247"/>
    </row>
    <row r="21" spans="1:9" ht="15" customHeight="1">
      <c r="A21" s="124">
        <f t="shared" si="0"/>
        <v>14</v>
      </c>
      <c r="B21" s="196">
        <v>25</v>
      </c>
      <c r="C21" s="125" t="str">
        <f>VLOOKUP(B21,Startlist!B:F,2,FALSE)</f>
        <v>MV4</v>
      </c>
      <c r="D21" s="126" t="str">
        <f>CONCATENATE(VLOOKUP(B21,Startlist!B:H,3,FALSE)," / ",VLOOKUP(B21,Startlist!B:H,4,FALSE))</f>
        <v>Edgars Balodis / Lasma Tole</v>
      </c>
      <c r="E21" s="127" t="str">
        <f>VLOOKUP(B21,Startlist!B:F,5,FALSE)</f>
        <v>LAT</v>
      </c>
      <c r="F21" s="126" t="str">
        <f>VLOOKUP(B21,Startlist!B:H,7,FALSE)</f>
        <v>Mitsubishi Lancer Evo 8</v>
      </c>
      <c r="G21" s="126" t="str">
        <f>VLOOKUP(B21,Startlist!B:H,6,FALSE)</f>
        <v>RALLYWORKSHOP</v>
      </c>
      <c r="H21" s="128" t="str">
        <f>IF(VLOOKUP(B21,Results!B:L,11,FALSE)="","Retired",VLOOKUP(B21,Results!B:L,11,FALSE))</f>
        <v>54.09,0</v>
      </c>
      <c r="I21" s="247"/>
    </row>
    <row r="22" spans="1:9" ht="15" customHeight="1">
      <c r="A22" s="124">
        <f t="shared" si="0"/>
        <v>15</v>
      </c>
      <c r="B22" s="196">
        <v>20</v>
      </c>
      <c r="C22" s="125" t="str">
        <f>VLOOKUP(B22,Startlist!B:F,2,FALSE)</f>
        <v>MV3</v>
      </c>
      <c r="D22" s="126" t="str">
        <f>CONCATENATE(VLOOKUP(B22,Startlist!B:H,3,FALSE)," / ",VLOOKUP(B22,Startlist!B:H,4,FALSE))</f>
        <v>Gregor Jeets / Kauri Pannas</v>
      </c>
      <c r="E22" s="127" t="str">
        <f>VLOOKUP(B22,Startlist!B:F,5,FALSE)</f>
        <v>EST</v>
      </c>
      <c r="F22" s="126" t="str">
        <f>VLOOKUP(B22,Startlist!B:H,7,FALSE)</f>
        <v>Ford Fiesta R2T</v>
      </c>
      <c r="G22" s="126" t="str">
        <f>VLOOKUP(B22,Startlist!B:H,6,FALSE)</f>
        <v>TEAM TEHASE AUTO</v>
      </c>
      <c r="H22" s="128" t="str">
        <f>IF(VLOOKUP(B22,Results!B:L,11,FALSE)="","Retired",VLOOKUP(B22,Results!B:L,11,FALSE))</f>
        <v>54.23,9</v>
      </c>
      <c r="I22" s="247"/>
    </row>
    <row r="23" spans="1:9" ht="15" customHeight="1">
      <c r="A23" s="124">
        <f t="shared" si="0"/>
        <v>16</v>
      </c>
      <c r="B23" s="196">
        <v>19</v>
      </c>
      <c r="C23" s="125" t="str">
        <f>VLOOKUP(B23,Startlist!B:F,2,FALSE)</f>
        <v>MV3</v>
      </c>
      <c r="D23" s="126" t="str">
        <f>CONCATENATE(VLOOKUP(B23,Startlist!B:H,3,FALSE)," / ",VLOOKUP(B23,Startlist!B:H,4,FALSE))</f>
        <v>Georg Linnamäe / Tanel Kasesalu</v>
      </c>
      <c r="E23" s="127" t="str">
        <f>VLOOKUP(B23,Startlist!B:F,5,FALSE)</f>
        <v>EST</v>
      </c>
      <c r="F23" s="126" t="str">
        <f>VLOOKUP(B23,Startlist!B:H,7,FALSE)</f>
        <v>Peugeot 208 R2</v>
      </c>
      <c r="G23" s="126" t="str">
        <f>VLOOKUP(B23,Startlist!B:H,6,FALSE)</f>
        <v>ALM MOTORSPORT</v>
      </c>
      <c r="H23" s="128" t="str">
        <f>IF(VLOOKUP(B23,Results!B:L,11,FALSE)="","Retired",VLOOKUP(B23,Results!B:L,11,FALSE))</f>
        <v>54.29,6</v>
      </c>
      <c r="I23" s="247"/>
    </row>
    <row r="24" spans="1:9" ht="15" customHeight="1">
      <c r="A24" s="124">
        <f t="shared" si="0"/>
        <v>17</v>
      </c>
      <c r="B24" s="196">
        <v>36</v>
      </c>
      <c r="C24" s="125" t="str">
        <f>VLOOKUP(B24,Startlist!B:F,2,FALSE)</f>
        <v>MV5</v>
      </c>
      <c r="D24" s="126" t="str">
        <f>CONCATENATE(VLOOKUP(B24,Startlist!B:H,3,FALSE)," / ",VLOOKUP(B24,Startlist!B:H,4,FALSE))</f>
        <v>Kristen Kelement / Timo Kasesalu</v>
      </c>
      <c r="E24" s="127" t="str">
        <f>VLOOKUP(B24,Startlist!B:F,5,FALSE)</f>
        <v>EST</v>
      </c>
      <c r="F24" s="126" t="str">
        <f>VLOOKUP(B24,Startlist!B:H,7,FALSE)</f>
        <v>Citroen C2 R2 MAX</v>
      </c>
      <c r="G24" s="126" t="str">
        <f>VLOOKUP(B24,Startlist!B:H,6,FALSE)</f>
        <v>RS RACING TEAM</v>
      </c>
      <c r="H24" s="128" t="str">
        <f>IF(VLOOKUP(B24,Results!B:L,11,FALSE)="","Retired",VLOOKUP(B24,Results!B:L,11,FALSE))</f>
        <v>55.11,3</v>
      </c>
      <c r="I24" s="247"/>
    </row>
    <row r="25" spans="1:9" ht="15" customHeight="1">
      <c r="A25" s="124">
        <f t="shared" si="0"/>
        <v>18</v>
      </c>
      <c r="B25" s="196">
        <v>28</v>
      </c>
      <c r="C25" s="125" t="str">
        <f>VLOOKUP(B25,Startlist!B:F,2,FALSE)</f>
        <v>MV7</v>
      </c>
      <c r="D25" s="126" t="str">
        <f>CONCATENATE(VLOOKUP(B25,Startlist!B:H,3,FALSE)," / ",VLOOKUP(B25,Startlist!B:H,4,FALSE))</f>
        <v>Rene Uukareda / Jan Nōlvak</v>
      </c>
      <c r="E25" s="127" t="str">
        <f>VLOOKUP(B25,Startlist!B:F,5,FALSE)</f>
        <v>EST</v>
      </c>
      <c r="F25" s="126" t="str">
        <f>VLOOKUP(B25,Startlist!B:H,7,FALSE)</f>
        <v>BMW M3</v>
      </c>
      <c r="G25" s="126" t="str">
        <f>VLOOKUP(B25,Startlist!B:H,6,FALSE)</f>
        <v>MRF MOTORSPORT</v>
      </c>
      <c r="H25" s="128" t="str">
        <f>IF(VLOOKUP(B25,Results!B:L,11,FALSE)="","Retired",VLOOKUP(B25,Results!B:L,11,FALSE))</f>
        <v>55.17,9</v>
      </c>
      <c r="I25" s="247"/>
    </row>
    <row r="26" spans="1:9" ht="15" customHeight="1">
      <c r="A26" s="124">
        <f t="shared" si="0"/>
        <v>19</v>
      </c>
      <c r="B26" s="196">
        <v>34</v>
      </c>
      <c r="C26" s="125" t="str">
        <f>VLOOKUP(B26,Startlist!B:F,2,FALSE)</f>
        <v>MV4</v>
      </c>
      <c r="D26" s="126" t="str">
        <f>CONCATENATE(VLOOKUP(B26,Startlist!B:H,3,FALSE)," / ",VLOOKUP(B26,Startlist!B:H,4,FALSE))</f>
        <v>Henri Franke / Arvo Liimann</v>
      </c>
      <c r="E26" s="127" t="str">
        <f>VLOOKUP(B26,Startlist!B:F,5,FALSE)</f>
        <v>EST</v>
      </c>
      <c r="F26" s="126" t="str">
        <f>VLOOKUP(B26,Startlist!B:H,7,FALSE)</f>
        <v>Subaru Impreza</v>
      </c>
      <c r="G26" s="126" t="str">
        <f>VLOOKUP(B26,Startlist!B:H,6,FALSE)</f>
        <v>CUEKS RACING</v>
      </c>
      <c r="H26" s="128" t="str">
        <f>IF(VLOOKUP(B26,Results!B:L,11,FALSE)="","Retired",VLOOKUP(B26,Results!B:L,11,FALSE))</f>
        <v>55.24,1</v>
      </c>
      <c r="I26" s="247"/>
    </row>
    <row r="27" spans="1:9" ht="15" customHeight="1">
      <c r="A27" s="124">
        <f t="shared" si="0"/>
        <v>20</v>
      </c>
      <c r="B27" s="196">
        <v>21</v>
      </c>
      <c r="C27" s="125" t="str">
        <f>VLOOKUP(B27,Startlist!B:F,2,FALSE)</f>
        <v>MV3</v>
      </c>
      <c r="D27" s="126" t="str">
        <f>CONCATENATE(VLOOKUP(B27,Startlist!B:H,3,FALSE)," / ",VLOOKUP(B27,Startlist!B:H,4,FALSE))</f>
        <v>Reinis Nitiss / Andris Malnieks</v>
      </c>
      <c r="E27" s="127" t="str">
        <f>VLOOKUP(B27,Startlist!B:F,5,FALSE)</f>
        <v>LAT</v>
      </c>
      <c r="F27" s="126" t="str">
        <f>VLOOKUP(B27,Startlist!B:H,7,FALSE)</f>
        <v>Ford Fiesta R2T19</v>
      </c>
      <c r="G27" s="126" t="str">
        <f>VLOOKUP(B27,Startlist!B:H,6,FALSE)</f>
        <v>RN KOMPONENTS</v>
      </c>
      <c r="H27" s="128" t="str">
        <f>IF(VLOOKUP(B27,Results!B:L,11,FALSE)="","Retired",VLOOKUP(B27,Results!B:L,11,FALSE))</f>
        <v>55.31,4</v>
      </c>
      <c r="I27" s="247"/>
    </row>
    <row r="28" spans="1:9" ht="15" customHeight="1">
      <c r="A28" s="124">
        <f t="shared" si="0"/>
        <v>21</v>
      </c>
      <c r="B28" s="196">
        <v>29</v>
      </c>
      <c r="C28" s="125" t="str">
        <f>VLOOKUP(B28,Startlist!B:F,2,FALSE)</f>
        <v>MV7</v>
      </c>
      <c r="D28" s="126" t="str">
        <f>CONCATENATE(VLOOKUP(B28,Startlist!B:H,3,FALSE)," / ",VLOOKUP(B28,Startlist!B:H,4,FALSE))</f>
        <v>Toomas Vask / Taaniel Tigas</v>
      </c>
      <c r="E28" s="127" t="str">
        <f>VLOOKUP(B28,Startlist!B:F,5,FALSE)</f>
        <v>EST</v>
      </c>
      <c r="F28" s="126" t="str">
        <f>VLOOKUP(B28,Startlist!B:H,7,FALSE)</f>
        <v>BMW M3</v>
      </c>
      <c r="G28" s="126" t="str">
        <f>VLOOKUP(B28,Startlist!B:H,6,FALSE)</f>
        <v>MS RACING</v>
      </c>
      <c r="H28" s="128" t="str">
        <f>IF(VLOOKUP(B28,Results!B:L,11,FALSE)="","Retired",VLOOKUP(B28,Results!B:L,11,FALSE))</f>
        <v>55.54,6</v>
      </c>
      <c r="I28" s="247"/>
    </row>
    <row r="29" spans="1:9" ht="15" customHeight="1">
      <c r="A29" s="124">
        <f t="shared" si="0"/>
        <v>22</v>
      </c>
      <c r="B29" s="196">
        <v>46</v>
      </c>
      <c r="C29" s="125" t="str">
        <f>VLOOKUP(B29,Startlist!B:F,2,FALSE)</f>
        <v>MV4</v>
      </c>
      <c r="D29" s="126" t="str">
        <f>CONCATENATE(VLOOKUP(B29,Startlist!B:H,3,FALSE)," / ",VLOOKUP(B29,Startlist!B:H,4,FALSE))</f>
        <v>Chrislin Sepp / Kristo Holtsmann</v>
      </c>
      <c r="E29" s="127" t="str">
        <f>VLOOKUP(B29,Startlist!B:F,5,FALSE)</f>
        <v>EST</v>
      </c>
      <c r="F29" s="126" t="str">
        <f>VLOOKUP(B29,Startlist!B:H,7,FALSE)</f>
        <v>Mitsubishi Lancer Evo 9</v>
      </c>
      <c r="G29" s="126" t="str">
        <f>VLOOKUP(B29,Startlist!B:H,6,FALSE)</f>
        <v>MURAKAS RACING TEAM</v>
      </c>
      <c r="H29" s="128" t="str">
        <f>IF(VLOOKUP(B29,Results!B:L,11,FALSE)="","Retired",VLOOKUP(B29,Results!B:L,11,FALSE))</f>
        <v>56.03,2</v>
      </c>
      <c r="I29" s="247"/>
    </row>
    <row r="30" spans="1:9" ht="15" customHeight="1">
      <c r="A30" s="124">
        <f t="shared" si="0"/>
        <v>23</v>
      </c>
      <c r="B30" s="196">
        <v>33</v>
      </c>
      <c r="C30" s="125" t="str">
        <f>VLOOKUP(B30,Startlist!B:F,2,FALSE)</f>
        <v>MV4</v>
      </c>
      <c r="D30" s="126" t="str">
        <f>CONCATENATE(VLOOKUP(B30,Startlist!B:H,3,FALSE)," / ",VLOOKUP(B30,Startlist!B:H,4,FALSE))</f>
        <v>Mart Tikkerbär / Genri Pähnapuu</v>
      </c>
      <c r="E30" s="127" t="str">
        <f>VLOOKUP(B30,Startlist!B:F,5,FALSE)</f>
        <v>EST</v>
      </c>
      <c r="F30" s="126" t="str">
        <f>VLOOKUP(B30,Startlist!B:H,7,FALSE)</f>
        <v>Mitsubishi Lancer Evo 9</v>
      </c>
      <c r="G30" s="126" t="str">
        <f>VLOOKUP(B30,Startlist!B:H,6,FALSE)</f>
        <v>TIKKRI MOTORSPORT</v>
      </c>
      <c r="H30" s="128" t="str">
        <f>IF(VLOOKUP(B30,Results!B:L,11,FALSE)="","Retired",VLOOKUP(B30,Results!B:L,11,FALSE))</f>
        <v>56.11,1</v>
      </c>
      <c r="I30" s="247"/>
    </row>
    <row r="31" spans="1:9" ht="15" customHeight="1">
      <c r="A31" s="124">
        <f t="shared" si="0"/>
        <v>24</v>
      </c>
      <c r="B31" s="196">
        <v>16</v>
      </c>
      <c r="C31" s="125" t="str">
        <f>VLOOKUP(B31,Startlist!B:F,2,FALSE)</f>
        <v>MV3</v>
      </c>
      <c r="D31" s="126" t="str">
        <f>CONCATENATE(VLOOKUP(B31,Startlist!B:H,3,FALSE)," / ",VLOOKUP(B31,Startlist!B:H,4,FALSE))</f>
        <v>Vladas Jurkevicius / Aisvydas Paliukenas</v>
      </c>
      <c r="E31" s="127" t="str">
        <f>VLOOKUP(B31,Startlist!B:F,5,FALSE)</f>
        <v>LTU</v>
      </c>
      <c r="F31" s="126" t="str">
        <f>VLOOKUP(B31,Startlist!B:H,7,FALSE)</f>
        <v>Peugeot 208 R2</v>
      </c>
      <c r="G31" s="126" t="str">
        <f>VLOOKUP(B31,Startlist!B:H,6,FALSE)</f>
        <v>ATLANTIS RACING</v>
      </c>
      <c r="H31" s="128" t="str">
        <f>IF(VLOOKUP(B31,Results!B:L,11,FALSE)="","Retired",VLOOKUP(B31,Results!B:L,11,FALSE))</f>
        <v>56.25,2</v>
      </c>
      <c r="I31" s="247"/>
    </row>
    <row r="32" spans="1:9" ht="15" customHeight="1">
      <c r="A32" s="124">
        <f t="shared" si="0"/>
        <v>25</v>
      </c>
      <c r="B32" s="196">
        <v>31</v>
      </c>
      <c r="C32" s="125" t="str">
        <f>VLOOKUP(B32,Startlist!B:F,2,FALSE)</f>
        <v>MV4</v>
      </c>
      <c r="D32" s="126" t="str">
        <f>CONCATENATE(VLOOKUP(B32,Startlist!B:H,3,FALSE)," / ",VLOOKUP(B32,Startlist!B:H,4,FALSE))</f>
        <v>Siim Liivamägi / Edvin Parisalu</v>
      </c>
      <c r="E32" s="127" t="str">
        <f>VLOOKUP(B32,Startlist!B:F,5,FALSE)</f>
        <v>EST</v>
      </c>
      <c r="F32" s="126" t="str">
        <f>VLOOKUP(B32,Startlist!B:H,7,FALSE)</f>
        <v>Mitsubishi Lancer Evo 9</v>
      </c>
      <c r="G32" s="126" t="str">
        <f>VLOOKUP(B32,Startlist!B:H,6,FALSE)</f>
        <v>KUPATAMA MOTORSPORT</v>
      </c>
      <c r="H32" s="128" t="str">
        <f>IF(VLOOKUP(B32,Results!B:L,11,FALSE)="","Retired",VLOOKUP(B32,Results!B:L,11,FALSE))</f>
        <v>57.18,4</v>
      </c>
      <c r="I32" s="247"/>
    </row>
    <row r="33" spans="1:9" ht="15" customHeight="1">
      <c r="A33" s="124">
        <f t="shared" si="0"/>
        <v>26</v>
      </c>
      <c r="B33" s="196">
        <v>35</v>
      </c>
      <c r="C33" s="125" t="str">
        <f>VLOOKUP(B33,Startlist!B:F,2,FALSE)</f>
        <v>MV6</v>
      </c>
      <c r="D33" s="126" t="str">
        <f>CONCATENATE(VLOOKUP(B33,Startlist!B:H,3,FALSE)," / ",VLOOKUP(B33,Startlist!B:H,4,FALSE))</f>
        <v>David Sultanjants / Siim Oja</v>
      </c>
      <c r="E33" s="127" t="str">
        <f>VLOOKUP(B33,Startlist!B:F,5,FALSE)</f>
        <v>EST</v>
      </c>
      <c r="F33" s="126" t="str">
        <f>VLOOKUP(B33,Startlist!B:H,7,FALSE)</f>
        <v>CITROEN DS3</v>
      </c>
      <c r="G33" s="126" t="str">
        <f>VLOOKUP(B33,Startlist!B:H,6,FALSE)</f>
        <v>MS RACING</v>
      </c>
      <c r="H33" s="128" t="str">
        <f>IF(VLOOKUP(B33,Results!B:L,11,FALSE)="","Retired",VLOOKUP(B33,Results!B:L,11,FALSE))</f>
        <v>57.28,0</v>
      </c>
      <c r="I33" s="247"/>
    </row>
    <row r="34" spans="1:9" ht="15" customHeight="1">
      <c r="A34" s="124">
        <f t="shared" si="0"/>
        <v>27</v>
      </c>
      <c r="B34" s="196">
        <v>43</v>
      </c>
      <c r="C34" s="125" t="str">
        <f>VLOOKUP(B34,Startlist!B:F,2,FALSE)</f>
        <v>MV4</v>
      </c>
      <c r="D34" s="126" t="str">
        <f>CONCATENATE(VLOOKUP(B34,Startlist!B:H,3,FALSE)," / ",VLOOKUP(B34,Startlist!B:H,4,FALSE))</f>
        <v>Janek Vallask / Kaupo Vana</v>
      </c>
      <c r="E34" s="127" t="str">
        <f>VLOOKUP(B34,Startlist!B:F,5,FALSE)</f>
        <v>EST</v>
      </c>
      <c r="F34" s="126" t="str">
        <f>VLOOKUP(B34,Startlist!B:H,7,FALSE)</f>
        <v>Subaru Impreza</v>
      </c>
      <c r="G34" s="126" t="str">
        <f>VLOOKUP(B34,Startlist!B:H,6,FALSE)</f>
        <v>MS RACING</v>
      </c>
      <c r="H34" s="128" t="str">
        <f>IF(VLOOKUP(B34,Results!B:L,11,FALSE)="","Retired",VLOOKUP(B34,Results!B:L,11,FALSE))</f>
        <v>57.39,2</v>
      </c>
      <c r="I34" s="247"/>
    </row>
    <row r="35" spans="1:9" ht="15" customHeight="1">
      <c r="A35" s="124">
        <f t="shared" si="0"/>
        <v>28</v>
      </c>
      <c r="B35" s="196">
        <v>60</v>
      </c>
      <c r="C35" s="125" t="str">
        <f>VLOOKUP(B35,Startlist!B:F,2,FALSE)</f>
        <v>MV6</v>
      </c>
      <c r="D35" s="126" t="str">
        <f>CONCATENATE(VLOOKUP(B35,Startlist!B:H,3,FALSE)," / ",VLOOKUP(B35,Startlist!B:H,4,FALSE))</f>
        <v>Keiro Orgus / Janar Lehtniit</v>
      </c>
      <c r="E35" s="127" t="str">
        <f>VLOOKUP(B35,Startlist!B:F,5,FALSE)</f>
        <v>EST</v>
      </c>
      <c r="F35" s="126" t="str">
        <f>VLOOKUP(B35,Startlist!B:H,7,FALSE)</f>
        <v>Honda Civic Type-R</v>
      </c>
      <c r="G35" s="126" t="str">
        <f>VLOOKUP(B35,Startlist!B:H,6,FALSE)</f>
        <v>TIKKRI MOTORSPORT</v>
      </c>
      <c r="H35" s="128" t="str">
        <f>IF(VLOOKUP(B35,Results!B:L,11,FALSE)="","Retired",VLOOKUP(B35,Results!B:L,11,FALSE))</f>
        <v>58.02,2</v>
      </c>
      <c r="I35" s="247"/>
    </row>
    <row r="36" spans="1:9" ht="15" customHeight="1">
      <c r="A36" s="124">
        <f t="shared" si="0"/>
        <v>29</v>
      </c>
      <c r="B36" s="196">
        <v>45</v>
      </c>
      <c r="C36" s="125" t="str">
        <f>VLOOKUP(B36,Startlist!B:F,2,FALSE)</f>
        <v>MV4</v>
      </c>
      <c r="D36" s="126" t="str">
        <f>CONCATENATE(VLOOKUP(B36,Startlist!B:H,3,FALSE)," / ",VLOOKUP(B36,Startlist!B:H,4,FALSE))</f>
        <v>Markus Morel / Tanel Paut</v>
      </c>
      <c r="E36" s="127" t="str">
        <f>VLOOKUP(B36,Startlist!B:F,5,FALSE)</f>
        <v>EST</v>
      </c>
      <c r="F36" s="126" t="str">
        <f>VLOOKUP(B36,Startlist!B:H,7,FALSE)</f>
        <v>Mitsubishi Lancer</v>
      </c>
      <c r="G36" s="126" t="str">
        <f>VLOOKUP(B36,Startlist!B:H,6,FALSE)</f>
        <v>KUPATAMA MOTORSPORT</v>
      </c>
      <c r="H36" s="128" t="str">
        <f>IF(VLOOKUP(B36,Results!B:L,11,FALSE)="","Retired",VLOOKUP(B36,Results!B:L,11,FALSE))</f>
        <v>58.41,4</v>
      </c>
      <c r="I36" s="247"/>
    </row>
    <row r="37" spans="1:9" ht="15" customHeight="1">
      <c r="A37" s="124">
        <f t="shared" si="0"/>
        <v>30</v>
      </c>
      <c r="B37" s="196">
        <v>71</v>
      </c>
      <c r="C37" s="125" t="str">
        <f>VLOOKUP(B37,Startlist!B:F,2,FALSE)</f>
        <v>MV6</v>
      </c>
      <c r="D37" s="126" t="str">
        <f>CONCATENATE(VLOOKUP(B37,Startlist!B:H,3,FALSE)," / ",VLOOKUP(B37,Startlist!B:H,4,FALSE))</f>
        <v>Joonas Palmisto / Marko Randma</v>
      </c>
      <c r="E37" s="127" t="str">
        <f>VLOOKUP(B37,Startlist!B:F,5,FALSE)</f>
        <v>EST</v>
      </c>
      <c r="F37" s="126" t="str">
        <f>VLOOKUP(B37,Startlist!B:H,7,FALSE)</f>
        <v>VW Golf 2</v>
      </c>
      <c r="G37" s="126" t="str">
        <f>VLOOKUP(B37,Startlist!B:H,6,FALSE)</f>
        <v>TIKKRI MOTORSPORT</v>
      </c>
      <c r="H37" s="128" t="str">
        <f>IF(VLOOKUP(B37,Results!B:L,11,FALSE)="","Retired",VLOOKUP(B37,Results!B:L,11,FALSE))</f>
        <v> 1:00.23,4</v>
      </c>
      <c r="I37" s="247"/>
    </row>
    <row r="38" spans="1:9" ht="15" customHeight="1">
      <c r="A38" s="124">
        <f t="shared" si="0"/>
        <v>31</v>
      </c>
      <c r="B38" s="196">
        <v>52</v>
      </c>
      <c r="C38" s="125" t="str">
        <f>VLOOKUP(B38,Startlist!B:F,2,FALSE)</f>
        <v>MV6</v>
      </c>
      <c r="D38" s="126" t="str">
        <f>CONCATENATE(VLOOKUP(B38,Startlist!B:H,3,FALSE)," / ",VLOOKUP(B38,Startlist!B:H,4,FALSE))</f>
        <v>Pranko Kōrgesaar / Priit Kōrgesaar</v>
      </c>
      <c r="E38" s="127" t="str">
        <f>VLOOKUP(B38,Startlist!B:F,5,FALSE)</f>
        <v>EST</v>
      </c>
      <c r="F38" s="126" t="str">
        <f>VLOOKUP(B38,Startlist!B:H,7,FALSE)</f>
        <v>BMW 318TI Compact</v>
      </c>
      <c r="G38" s="126" t="str">
        <f>VLOOKUP(B38,Startlist!B:H,6,FALSE)</f>
        <v>BTR RACING</v>
      </c>
      <c r="H38" s="128" t="str">
        <f>IF(VLOOKUP(B38,Results!B:L,11,FALSE)="","Retired",VLOOKUP(B38,Results!B:L,11,FALSE))</f>
        <v> 1:00.38,7</v>
      </c>
      <c r="I38" s="247"/>
    </row>
    <row r="39" spans="1:9" ht="15" customHeight="1">
      <c r="A39" s="124">
        <f t="shared" si="0"/>
        <v>32</v>
      </c>
      <c r="B39" s="196">
        <v>72</v>
      </c>
      <c r="C39" s="125" t="str">
        <f>VLOOKUP(B39,Startlist!B:F,2,FALSE)</f>
        <v>MV8</v>
      </c>
      <c r="D39" s="126" t="str">
        <f>CONCATENATE(VLOOKUP(B39,Startlist!B:H,3,FALSE)," / ",VLOOKUP(B39,Startlist!B:H,4,FALSE))</f>
        <v>Taavi Niinemets / Esko Allika</v>
      </c>
      <c r="E39" s="127" t="str">
        <f>VLOOKUP(B39,Startlist!B:F,5,FALSE)</f>
        <v>EST</v>
      </c>
      <c r="F39" s="126" t="str">
        <f>VLOOKUP(B39,Startlist!B:H,7,FALSE)</f>
        <v>GAZ 51A</v>
      </c>
      <c r="G39" s="126" t="str">
        <f>VLOOKUP(B39,Startlist!B:H,6,FALSE)</f>
        <v>JUURU TEHNIKAKLUBI</v>
      </c>
      <c r="H39" s="128" t="str">
        <f>IF(VLOOKUP(B39,Results!B:L,11,FALSE)="","Retired",VLOOKUP(B39,Results!B:L,11,FALSE))</f>
        <v> 1:00.49,6</v>
      </c>
      <c r="I39" s="247"/>
    </row>
    <row r="40" spans="1:9" ht="15" customHeight="1">
      <c r="A40" s="124">
        <f t="shared" si="0"/>
        <v>33</v>
      </c>
      <c r="B40" s="196">
        <v>63</v>
      </c>
      <c r="C40" s="125" t="str">
        <f>VLOOKUP(B40,Startlist!B:F,2,FALSE)</f>
        <v>MV7</v>
      </c>
      <c r="D40" s="126" t="str">
        <f>CONCATENATE(VLOOKUP(B40,Startlist!B:H,3,FALSE)," / ",VLOOKUP(B40,Startlist!B:H,4,FALSE))</f>
        <v>Vytautas Kaziukonis / Algirdas Pranckunas</v>
      </c>
      <c r="E40" s="127" t="str">
        <f>VLOOKUP(B40,Startlist!B:F,5,FALSE)</f>
        <v>LTU</v>
      </c>
      <c r="F40" s="126" t="str">
        <f>VLOOKUP(B40,Startlist!B:H,7,FALSE)</f>
        <v>BMW 323TI</v>
      </c>
      <c r="G40" s="126" t="str">
        <f>VLOOKUP(B40,Startlist!B:H,6,FALSE)</f>
        <v>VYTAUTAS KAZIUKONIS</v>
      </c>
      <c r="H40" s="128" t="str">
        <f>IF(VLOOKUP(B40,Results!B:L,11,FALSE)="","Retired",VLOOKUP(B40,Results!B:L,11,FALSE))</f>
        <v> 1:01.25,5</v>
      </c>
      <c r="I40" s="247"/>
    </row>
    <row r="41" spans="1:9" ht="15" customHeight="1">
      <c r="A41" s="124">
        <f t="shared" si="0"/>
        <v>34</v>
      </c>
      <c r="B41" s="196">
        <v>55</v>
      </c>
      <c r="C41" s="125" t="str">
        <f>VLOOKUP(B41,Startlist!B:F,2,FALSE)</f>
        <v>MV7</v>
      </c>
      <c r="D41" s="126" t="str">
        <f>CONCATENATE(VLOOKUP(B41,Startlist!B:H,3,FALSE)," / ",VLOOKUP(B41,Startlist!B:H,4,FALSE))</f>
        <v>Bogdan Shemet / Sven Andevei</v>
      </c>
      <c r="E41" s="127" t="str">
        <f>VLOOKUP(B41,Startlist!B:F,5,FALSE)</f>
        <v>EST</v>
      </c>
      <c r="F41" s="126" t="str">
        <f>VLOOKUP(B41,Startlist!B:H,7,FALSE)</f>
        <v>BMW E30</v>
      </c>
      <c r="G41" s="126" t="str">
        <f>VLOOKUP(B41,Startlist!B:H,6,FALSE)</f>
        <v>MRF MOTORSPORT</v>
      </c>
      <c r="H41" s="128" t="str">
        <f>IF(VLOOKUP(B41,Results!B:L,11,FALSE)="","Retired",VLOOKUP(B41,Results!B:L,11,FALSE))</f>
        <v> 1:01.44,0</v>
      </c>
      <c r="I41" s="247"/>
    </row>
    <row r="42" spans="1:9" ht="15" customHeight="1">
      <c r="A42" s="124">
        <f t="shared" si="0"/>
        <v>35</v>
      </c>
      <c r="B42" s="196">
        <v>58</v>
      </c>
      <c r="C42" s="125" t="str">
        <f>VLOOKUP(B42,Startlist!B:F,2,FALSE)</f>
        <v>MV6</v>
      </c>
      <c r="D42" s="126" t="str">
        <f>CONCATENATE(VLOOKUP(B42,Startlist!B:H,3,FALSE)," / ",VLOOKUP(B42,Startlist!B:H,4,FALSE))</f>
        <v>Raigo Uusjärv / Kristo Parve</v>
      </c>
      <c r="E42" s="127" t="str">
        <f>VLOOKUP(B42,Startlist!B:F,5,FALSE)</f>
        <v>EST</v>
      </c>
      <c r="F42" s="126" t="str">
        <f>VLOOKUP(B42,Startlist!B:H,7,FALSE)</f>
        <v>Honda Civic Type-R</v>
      </c>
      <c r="G42" s="126" t="str">
        <f>VLOOKUP(B42,Startlist!B:H,6,FALSE)</f>
        <v>MURAKAS RACING TEAM</v>
      </c>
      <c r="H42" s="128" t="str">
        <f>IF(VLOOKUP(B42,Results!B:L,11,FALSE)="","Retired",VLOOKUP(B42,Results!B:L,11,FALSE))</f>
        <v> 1:01.58,2</v>
      </c>
      <c r="I42" s="247"/>
    </row>
    <row r="43" spans="1:9" ht="15" customHeight="1">
      <c r="A43" s="124">
        <f t="shared" si="0"/>
        <v>36</v>
      </c>
      <c r="B43" s="196">
        <v>51</v>
      </c>
      <c r="C43" s="125" t="str">
        <f>VLOOKUP(B43,Startlist!B:F,2,FALSE)</f>
        <v>MV5</v>
      </c>
      <c r="D43" s="126" t="str">
        <f>CONCATENATE(VLOOKUP(B43,Startlist!B:H,3,FALSE)," / ",VLOOKUP(B43,Startlist!B:H,4,FALSE))</f>
        <v>Sander Ilves / Lauri Veso</v>
      </c>
      <c r="E43" s="127" t="str">
        <f>VLOOKUP(B43,Startlist!B:F,5,FALSE)</f>
        <v>EST</v>
      </c>
      <c r="F43" s="126" t="str">
        <f>VLOOKUP(B43,Startlist!B:H,7,FALSE)</f>
        <v>VAZ 21051</v>
      </c>
      <c r="G43" s="126" t="str">
        <f>VLOOKUP(B43,Startlist!B:H,6,FALSE)</f>
        <v>MILREM MOTORSPORT</v>
      </c>
      <c r="H43" s="128" t="str">
        <f>IF(VLOOKUP(B43,Results!B:L,11,FALSE)="","Retired",VLOOKUP(B43,Results!B:L,11,FALSE))</f>
        <v> 1:02.08,4</v>
      </c>
      <c r="I43" s="247"/>
    </row>
    <row r="44" spans="1:9" ht="15" customHeight="1">
      <c r="A44" s="124">
        <f t="shared" si="0"/>
        <v>37</v>
      </c>
      <c r="B44" s="196">
        <v>76</v>
      </c>
      <c r="C44" s="125" t="str">
        <f>VLOOKUP(B44,Startlist!B:F,2,FALSE)</f>
        <v>MV8</v>
      </c>
      <c r="D44" s="126" t="str">
        <f>CONCATENATE(VLOOKUP(B44,Startlist!B:H,3,FALSE)," / ",VLOOKUP(B44,Startlist!B:H,4,FALSE))</f>
        <v>Veiko Liukanen / Toivo Liukanen</v>
      </c>
      <c r="E44" s="127" t="str">
        <f>VLOOKUP(B44,Startlist!B:F,5,FALSE)</f>
        <v>EST</v>
      </c>
      <c r="F44" s="126" t="str">
        <f>VLOOKUP(B44,Startlist!B:H,7,FALSE)</f>
        <v>GAZ 51</v>
      </c>
      <c r="G44" s="126" t="str">
        <f>VLOOKUP(B44,Startlist!B:H,6,FALSE)</f>
        <v>MÄRJAMAA RALLY TEAM</v>
      </c>
      <c r="H44" s="128" t="str">
        <f>IF(VLOOKUP(B44,Results!B:L,11,FALSE)="","Retired",VLOOKUP(B44,Results!B:L,11,FALSE))</f>
        <v> 1:02.23,9</v>
      </c>
      <c r="I44" s="247"/>
    </row>
    <row r="45" spans="1:9" ht="15" customHeight="1">
      <c r="A45" s="124">
        <f t="shared" si="0"/>
        <v>38</v>
      </c>
      <c r="B45" s="196">
        <v>75</v>
      </c>
      <c r="C45" s="125" t="str">
        <f>VLOOKUP(B45,Startlist!B:F,2,FALSE)</f>
        <v>MV8</v>
      </c>
      <c r="D45" s="126" t="str">
        <f>CONCATENATE(VLOOKUP(B45,Startlist!B:H,3,FALSE)," / ",VLOOKUP(B45,Startlist!B:H,4,FALSE))</f>
        <v>Rainer Tuberik / Raido Vetesina</v>
      </c>
      <c r="E45" s="127" t="str">
        <f>VLOOKUP(B45,Startlist!B:F,5,FALSE)</f>
        <v>EST</v>
      </c>
      <c r="F45" s="126" t="str">
        <f>VLOOKUP(B45,Startlist!B:H,7,FALSE)</f>
        <v>GAZ 51</v>
      </c>
      <c r="G45" s="126" t="str">
        <f>VLOOKUP(B45,Startlist!B:H,6,FALSE)</f>
        <v>JUURU TEHNIKAKLUBI</v>
      </c>
      <c r="H45" s="128" t="str">
        <f>IF(VLOOKUP(B45,Results!B:L,11,FALSE)="","Retired",VLOOKUP(B45,Results!B:L,11,FALSE))</f>
        <v> 1:02.27,7</v>
      </c>
      <c r="I45" s="247"/>
    </row>
    <row r="46" spans="1:9" ht="15" customHeight="1">
      <c r="A46" s="124">
        <f t="shared" si="0"/>
        <v>39</v>
      </c>
      <c r="B46" s="196">
        <v>66</v>
      </c>
      <c r="C46" s="125" t="str">
        <f>VLOOKUP(B46,Startlist!B:F,2,FALSE)</f>
        <v>MV5</v>
      </c>
      <c r="D46" s="126" t="str">
        <f>CONCATENATE(VLOOKUP(B46,Startlist!B:H,3,FALSE)," / ",VLOOKUP(B46,Startlist!B:H,4,FALSE))</f>
        <v>Siim Nōmme / Indrek Hioväin</v>
      </c>
      <c r="E46" s="127" t="str">
        <f>VLOOKUP(B46,Startlist!B:F,5,FALSE)</f>
        <v>EST</v>
      </c>
      <c r="F46" s="126" t="str">
        <f>VLOOKUP(B46,Startlist!B:H,7,FALSE)</f>
        <v>Honda Civic</v>
      </c>
      <c r="G46" s="126" t="str">
        <f>VLOOKUP(B46,Startlist!B:H,6,FALSE)</f>
        <v>MILREM MOTORSPORT</v>
      </c>
      <c r="H46" s="128" t="str">
        <f>IF(VLOOKUP(B46,Results!B:L,11,FALSE)="","Retired",VLOOKUP(B46,Results!B:L,11,FALSE))</f>
        <v> 1:02.30,6</v>
      </c>
      <c r="I46" s="247"/>
    </row>
    <row r="47" spans="1:9" ht="15" customHeight="1">
      <c r="A47" s="124">
        <f t="shared" si="0"/>
        <v>40</v>
      </c>
      <c r="B47" s="196">
        <v>62</v>
      </c>
      <c r="C47" s="125" t="str">
        <f>VLOOKUP(B47,Startlist!B:F,2,FALSE)</f>
        <v>MV6</v>
      </c>
      <c r="D47" s="126" t="str">
        <f>CONCATENATE(VLOOKUP(B47,Startlist!B:H,3,FALSE)," / ",VLOOKUP(B47,Startlist!B:H,4,FALSE))</f>
        <v>Imre Randmäe / Ken Hahn</v>
      </c>
      <c r="E47" s="127" t="str">
        <f>VLOOKUP(B47,Startlist!B:F,5,FALSE)</f>
        <v>EST</v>
      </c>
      <c r="F47" s="126" t="str">
        <f>VLOOKUP(B47,Startlist!B:H,7,FALSE)</f>
        <v>VW Golf 2</v>
      </c>
      <c r="G47" s="126" t="str">
        <f>VLOOKUP(B47,Startlist!B:H,6,FALSE)</f>
        <v>BTR RACING</v>
      </c>
      <c r="H47" s="128" t="str">
        <f>IF(VLOOKUP(B47,Results!B:L,11,FALSE)="","Retired",VLOOKUP(B47,Results!B:L,11,FALSE))</f>
        <v> 1:03.06,4</v>
      </c>
      <c r="I47" s="247"/>
    </row>
    <row r="48" spans="1:9" ht="15" customHeight="1">
      <c r="A48" s="124">
        <f t="shared" si="0"/>
        <v>41</v>
      </c>
      <c r="B48" s="196">
        <v>57</v>
      </c>
      <c r="C48" s="125" t="str">
        <f>VLOOKUP(B48,Startlist!B:F,2,FALSE)</f>
        <v>MV6</v>
      </c>
      <c r="D48" s="126" t="str">
        <f>CONCATENATE(VLOOKUP(B48,Startlist!B:H,3,FALSE)," / ",VLOOKUP(B48,Startlist!B:H,4,FALSE))</f>
        <v>Tarmo Kikkatalo / Urmas Reigo</v>
      </c>
      <c r="E48" s="127" t="str">
        <f>VLOOKUP(B48,Startlist!B:F,5,FALSE)</f>
        <v>EST</v>
      </c>
      <c r="F48" s="126" t="str">
        <f>VLOOKUP(B48,Startlist!B:H,7,FALSE)</f>
        <v>Opel Astra</v>
      </c>
      <c r="G48" s="126" t="str">
        <f>VLOOKUP(B48,Startlist!B:H,6,FALSE)</f>
        <v>VILSPORT</v>
      </c>
      <c r="H48" s="128" t="str">
        <f>IF(VLOOKUP(B48,Results!B:L,11,FALSE)="","Retired",VLOOKUP(B48,Results!B:L,11,FALSE))</f>
        <v> 1:03.14,8</v>
      </c>
      <c r="I48" s="247"/>
    </row>
    <row r="49" spans="1:9" ht="15" customHeight="1">
      <c r="A49" s="124">
        <f t="shared" si="0"/>
        <v>42</v>
      </c>
      <c r="B49" s="196">
        <v>73</v>
      </c>
      <c r="C49" s="125" t="str">
        <f>VLOOKUP(B49,Startlist!B:F,2,FALSE)</f>
        <v>MV8</v>
      </c>
      <c r="D49" s="126" t="str">
        <f>CONCATENATE(VLOOKUP(B49,Startlist!B:H,3,FALSE)," / ",VLOOKUP(B49,Startlist!B:H,4,FALSE))</f>
        <v>Tarmo Silt / Raido Loel</v>
      </c>
      <c r="E49" s="127" t="str">
        <f>VLOOKUP(B49,Startlist!B:F,5,FALSE)</f>
        <v>EST</v>
      </c>
      <c r="F49" s="126" t="str">
        <f>VLOOKUP(B49,Startlist!B:H,7,FALSE)</f>
        <v>GAZ 51</v>
      </c>
      <c r="G49" s="126" t="str">
        <f>VLOOKUP(B49,Startlist!B:H,6,FALSE)</f>
        <v>MÄRJAMAA RALLY TEAM</v>
      </c>
      <c r="H49" s="128" t="str">
        <f>IF(VLOOKUP(B49,Results!B:L,11,FALSE)="","Retired",VLOOKUP(B49,Results!B:L,11,FALSE))</f>
        <v> 1:03.23,7</v>
      </c>
      <c r="I49" s="247"/>
    </row>
    <row r="50" spans="1:9" ht="15" customHeight="1">
      <c r="A50" s="124">
        <f t="shared" si="0"/>
        <v>43</v>
      </c>
      <c r="B50" s="196">
        <v>79</v>
      </c>
      <c r="C50" s="125" t="str">
        <f>VLOOKUP(B50,Startlist!B:F,2,FALSE)</f>
        <v>MV8</v>
      </c>
      <c r="D50" s="126" t="str">
        <f>CONCATENATE(VLOOKUP(B50,Startlist!B:H,3,FALSE)," / ",VLOOKUP(B50,Startlist!B:H,4,FALSE))</f>
        <v>Martin Leemets / Rivo Hell</v>
      </c>
      <c r="E50" s="127" t="str">
        <f>VLOOKUP(B50,Startlist!B:F,5,FALSE)</f>
        <v>EST</v>
      </c>
      <c r="F50" s="126" t="str">
        <f>VLOOKUP(B50,Startlist!B:H,7,FALSE)</f>
        <v>GAZ 51</v>
      </c>
      <c r="G50" s="126" t="str">
        <f>VLOOKUP(B50,Startlist!B:H,6,FALSE)</f>
        <v>GAZ RALLIKLUBI</v>
      </c>
      <c r="H50" s="128" t="str">
        <f>IF(VLOOKUP(B50,Results!B:L,11,FALSE)="","Retired",VLOOKUP(B50,Results!B:L,11,FALSE))</f>
        <v> 1:03.48,7</v>
      </c>
      <c r="I50" s="247"/>
    </row>
    <row r="51" spans="1:9" ht="15" customHeight="1">
      <c r="A51" s="124">
        <f t="shared" si="0"/>
        <v>44</v>
      </c>
      <c r="B51" s="196">
        <v>78</v>
      </c>
      <c r="C51" s="125" t="str">
        <f>VLOOKUP(B51,Startlist!B:F,2,FALSE)</f>
        <v>MV8</v>
      </c>
      <c r="D51" s="126" t="str">
        <f>CONCATENATE(VLOOKUP(B51,Startlist!B:H,3,FALSE)," / ",VLOOKUP(B51,Startlist!B:H,4,FALSE))</f>
        <v>Ats Nōlvak / Mairo Ojaviir</v>
      </c>
      <c r="E51" s="127" t="str">
        <f>VLOOKUP(B51,Startlist!B:F,5,FALSE)</f>
        <v>EST</v>
      </c>
      <c r="F51" s="126" t="str">
        <f>VLOOKUP(B51,Startlist!B:H,7,FALSE)</f>
        <v>GAZ 53</v>
      </c>
      <c r="G51" s="126" t="str">
        <f>VLOOKUP(B51,Startlist!B:H,6,FALSE)</f>
        <v>MÄRJAMAA RALLY TEAM</v>
      </c>
      <c r="H51" s="128" t="str">
        <f>IF(VLOOKUP(B51,Results!B:L,11,FALSE)="","Retired",VLOOKUP(B51,Results!B:L,11,FALSE))</f>
        <v> 1:04.07,7</v>
      </c>
      <c r="I51" s="247"/>
    </row>
    <row r="52" spans="1:9" ht="15" customHeight="1">
      <c r="A52" s="124">
        <f t="shared" si="0"/>
        <v>45</v>
      </c>
      <c r="B52" s="196">
        <v>65</v>
      </c>
      <c r="C52" s="125" t="str">
        <f>VLOOKUP(B52,Startlist!B:F,2,FALSE)</f>
        <v>MV6</v>
      </c>
      <c r="D52" s="126" t="str">
        <f>CONCATENATE(VLOOKUP(B52,Startlist!B:H,3,FALSE)," / ",VLOOKUP(B52,Startlist!B:H,4,FALSE))</f>
        <v>Erkki Jürgenson / Jaanus Piller</v>
      </c>
      <c r="E52" s="127" t="str">
        <f>VLOOKUP(B52,Startlist!B:F,5,FALSE)</f>
        <v>EST</v>
      </c>
      <c r="F52" s="126" t="str">
        <f>VLOOKUP(B52,Startlist!B:H,7,FALSE)</f>
        <v>BMW 318IS</v>
      </c>
      <c r="G52" s="126" t="str">
        <f>VLOOKUP(B52,Startlist!B:H,6,FALSE)</f>
        <v>MS RACING</v>
      </c>
      <c r="H52" s="128" t="str">
        <f>IF(VLOOKUP(B52,Results!B:L,11,FALSE)="","Retired",VLOOKUP(B52,Results!B:L,11,FALSE))</f>
        <v> 1:04.45,6</v>
      </c>
      <c r="I52" s="247"/>
    </row>
    <row r="53" spans="1:9" ht="15" customHeight="1">
      <c r="A53" s="124">
        <f t="shared" si="0"/>
        <v>46</v>
      </c>
      <c r="B53" s="196">
        <v>77</v>
      </c>
      <c r="C53" s="125" t="str">
        <f>VLOOKUP(B53,Startlist!B:F,2,FALSE)</f>
        <v>MV8</v>
      </c>
      <c r="D53" s="126" t="str">
        <f>CONCATENATE(VLOOKUP(B53,Startlist!B:H,3,FALSE)," / ",VLOOKUP(B53,Startlist!B:H,4,FALSE))</f>
        <v>Tarmo Bortnik / Rain Kaljura</v>
      </c>
      <c r="E53" s="127" t="str">
        <f>VLOOKUP(B53,Startlist!B:F,5,FALSE)</f>
        <v>EST</v>
      </c>
      <c r="F53" s="126" t="str">
        <f>VLOOKUP(B53,Startlist!B:H,7,FALSE)</f>
        <v>GAZ 51A</v>
      </c>
      <c r="G53" s="126" t="str">
        <f>VLOOKUP(B53,Startlist!B:H,6,FALSE)</f>
        <v>JUURU TEHNIKAKLUBI</v>
      </c>
      <c r="H53" s="128" t="str">
        <f>IF(VLOOKUP(B53,Results!B:L,11,FALSE)="","Retired",VLOOKUP(B53,Results!B:L,11,FALSE))</f>
        <v> 1:04.50,6</v>
      </c>
      <c r="I53" s="247"/>
    </row>
    <row r="54" spans="1:9" ht="15" customHeight="1">
      <c r="A54" s="124">
        <f t="shared" si="0"/>
        <v>47</v>
      </c>
      <c r="B54" s="196">
        <v>54</v>
      </c>
      <c r="C54" s="125" t="str">
        <f>VLOOKUP(B54,Startlist!B:F,2,FALSE)</f>
        <v>MV4</v>
      </c>
      <c r="D54" s="126" t="str">
        <f>CONCATENATE(VLOOKUP(B54,Startlist!B:H,3,FALSE)," / ",VLOOKUP(B54,Startlist!B:H,4,FALSE))</f>
        <v>Renee Laan / Marko Meesak</v>
      </c>
      <c r="E54" s="127" t="str">
        <f>VLOOKUP(B54,Startlist!B:F,5,FALSE)</f>
        <v>EST</v>
      </c>
      <c r="F54" s="126" t="str">
        <f>VLOOKUP(B54,Startlist!B:H,7,FALSE)</f>
        <v>Subaru Impreza</v>
      </c>
      <c r="G54" s="126" t="str">
        <f>VLOOKUP(B54,Startlist!B:H,6,FALSE)</f>
        <v>CUEKS RACING</v>
      </c>
      <c r="H54" s="128" t="str">
        <f>IF(VLOOKUP(B54,Results!B:L,11,FALSE)="","Retired",VLOOKUP(B54,Results!B:L,11,FALSE))</f>
        <v> 1:05.00,4</v>
      </c>
      <c r="I54" s="247"/>
    </row>
    <row r="55" spans="1:9" ht="15" customHeight="1">
      <c r="A55" s="124">
        <f t="shared" si="0"/>
        <v>48</v>
      </c>
      <c r="B55" s="196">
        <v>67</v>
      </c>
      <c r="C55" s="125" t="str">
        <f>VLOOKUP(B55,Startlist!B:F,2,FALSE)</f>
        <v>MV6</v>
      </c>
      <c r="D55" s="126" t="str">
        <f>CONCATENATE(VLOOKUP(B55,Startlist!B:H,3,FALSE)," / ",VLOOKUP(B55,Startlist!B:H,4,FALSE))</f>
        <v>Kati Nōuakas / Argo Kästik</v>
      </c>
      <c r="E55" s="127" t="str">
        <f>VLOOKUP(B55,Startlist!B:F,5,FALSE)</f>
        <v>EST</v>
      </c>
      <c r="F55" s="126" t="str">
        <f>VLOOKUP(B55,Startlist!B:H,7,FALSE)</f>
        <v>Honda Civic Type-R</v>
      </c>
      <c r="G55" s="126" t="str">
        <f>VLOOKUP(B55,Startlist!B:H,6,FALSE)</f>
        <v>BTR RACING</v>
      </c>
      <c r="H55" s="128" t="str">
        <f>IF(VLOOKUP(B55,Results!B:L,11,FALSE)="","Retired",VLOOKUP(B55,Results!B:L,11,FALSE))</f>
        <v> 1:05.13,4</v>
      </c>
      <c r="I55" s="247"/>
    </row>
    <row r="56" spans="1:9" ht="15" customHeight="1">
      <c r="A56" s="124">
        <f t="shared" si="0"/>
        <v>49</v>
      </c>
      <c r="B56" s="196">
        <v>69</v>
      </c>
      <c r="C56" s="125" t="str">
        <f>VLOOKUP(B56,Startlist!B:F,2,FALSE)</f>
        <v>MV7</v>
      </c>
      <c r="D56" s="126" t="str">
        <f>CONCATENATE(VLOOKUP(B56,Startlist!B:H,3,FALSE)," / ",VLOOKUP(B56,Startlist!B:H,4,FALSE))</f>
        <v>Ott Kuurberg / Saimon Köst</v>
      </c>
      <c r="E56" s="127" t="str">
        <f>VLOOKUP(B56,Startlist!B:F,5,FALSE)</f>
        <v>EST</v>
      </c>
      <c r="F56" s="126" t="str">
        <f>VLOOKUP(B56,Startlist!B:H,7,FALSE)</f>
        <v>BMW 325</v>
      </c>
      <c r="G56" s="126" t="str">
        <f>VLOOKUP(B56,Startlist!B:H,6,FALSE)</f>
        <v>BTR RACING</v>
      </c>
      <c r="H56" s="128" t="str">
        <f>IF(VLOOKUP(B56,Results!B:L,11,FALSE)="","Retired",VLOOKUP(B56,Results!B:L,11,FALSE))</f>
        <v> 1:05.44,2</v>
      </c>
      <c r="I56" s="247"/>
    </row>
    <row r="57" spans="1:9" ht="15" customHeight="1">
      <c r="A57" s="124">
        <f t="shared" si="0"/>
        <v>50</v>
      </c>
      <c r="B57" s="196">
        <v>81</v>
      </c>
      <c r="C57" s="125" t="str">
        <f>VLOOKUP(B57,Startlist!B:F,2,FALSE)</f>
        <v>MV8</v>
      </c>
      <c r="D57" s="126" t="str">
        <f>CONCATENATE(VLOOKUP(B57,Startlist!B:H,3,FALSE)," / ",VLOOKUP(B57,Startlist!B:H,4,FALSE))</f>
        <v>Alo Pōder / Tarmo Heidemann</v>
      </c>
      <c r="E57" s="127" t="str">
        <f>VLOOKUP(B57,Startlist!B:F,5,FALSE)</f>
        <v>EST</v>
      </c>
      <c r="F57" s="126" t="str">
        <f>VLOOKUP(B57,Startlist!B:H,7,FALSE)</f>
        <v>GAZ 51</v>
      </c>
      <c r="G57" s="126" t="str">
        <f>VLOOKUP(B57,Startlist!B:H,6,FALSE)</f>
        <v>VÄNDRA TSK</v>
      </c>
      <c r="H57" s="128" t="str">
        <f>IF(VLOOKUP(B57,Results!B:L,11,FALSE)="","Retired",VLOOKUP(B57,Results!B:L,11,FALSE))</f>
        <v> 1:06.17,3</v>
      </c>
      <c r="I57" s="247"/>
    </row>
    <row r="58" spans="1:9" ht="15" customHeight="1">
      <c r="A58" s="124">
        <f t="shared" si="0"/>
        <v>51</v>
      </c>
      <c r="B58" s="196">
        <v>80</v>
      </c>
      <c r="C58" s="125" t="str">
        <f>VLOOKUP(B58,Startlist!B:F,2,FALSE)</f>
        <v>MV8</v>
      </c>
      <c r="D58" s="126" t="str">
        <f>CONCATENATE(VLOOKUP(B58,Startlist!B:H,3,FALSE)," / ",VLOOKUP(B58,Startlist!B:H,4,FALSE))</f>
        <v>Janno Nuiamäe / Gabriel Kerk</v>
      </c>
      <c r="E58" s="127" t="str">
        <f>VLOOKUP(B58,Startlist!B:F,5,FALSE)</f>
        <v>EST</v>
      </c>
      <c r="F58" s="126" t="str">
        <f>VLOOKUP(B58,Startlist!B:H,7,FALSE)</f>
        <v>GAZ 51</v>
      </c>
      <c r="G58" s="126" t="str">
        <f>VLOOKUP(B58,Startlist!B:H,6,FALSE)</f>
        <v>GAZ RALLIKLUBI</v>
      </c>
      <c r="H58" s="128" t="str">
        <f>IF(VLOOKUP(B58,Results!B:L,11,FALSE)="","Retired",VLOOKUP(B58,Results!B:L,11,FALSE))</f>
        <v> 1:06.22,1</v>
      </c>
      <c r="I58" s="247"/>
    </row>
    <row r="59" spans="1:9" ht="15" customHeight="1">
      <c r="A59" s="124">
        <f t="shared" si="0"/>
        <v>52</v>
      </c>
      <c r="B59" s="196">
        <v>68</v>
      </c>
      <c r="C59" s="125" t="str">
        <f>VLOOKUP(B59,Startlist!B:F,2,FALSE)</f>
        <v>MV7</v>
      </c>
      <c r="D59" s="126" t="str">
        <f>CONCATENATE(VLOOKUP(B59,Startlist!B:H,3,FALSE)," / ",VLOOKUP(B59,Startlist!B:H,4,FALSE))</f>
        <v>Martin Absalon / Timo Taniel</v>
      </c>
      <c r="E59" s="127" t="str">
        <f>VLOOKUP(B59,Startlist!B:F,5,FALSE)</f>
        <v>EST</v>
      </c>
      <c r="F59" s="126" t="str">
        <f>VLOOKUP(B59,Startlist!B:H,7,FALSE)</f>
        <v>BMW M3</v>
      </c>
      <c r="G59" s="126" t="str">
        <f>VLOOKUP(B59,Startlist!B:H,6,FALSE)</f>
        <v>KAUR MOTORSPORT</v>
      </c>
      <c r="H59" s="128" t="str">
        <f>IF(VLOOKUP(B59,Results!B:L,11,FALSE)="","Retired",VLOOKUP(B59,Results!B:L,11,FALSE))</f>
        <v> 1:07.26,2</v>
      </c>
      <c r="I59" s="247"/>
    </row>
    <row r="60" spans="1:9" ht="15" customHeight="1">
      <c r="A60" s="124">
        <f t="shared" si="0"/>
        <v>53</v>
      </c>
      <c r="B60" s="196">
        <v>84</v>
      </c>
      <c r="C60" s="125" t="str">
        <f>VLOOKUP(B60,Startlist!B:F,2,FALSE)</f>
        <v>MV8</v>
      </c>
      <c r="D60" s="126" t="str">
        <f>CONCATENATE(VLOOKUP(B60,Startlist!B:H,3,FALSE)," / ",VLOOKUP(B60,Startlist!B:H,4,FALSE))</f>
        <v>Rünno Niitsalu / Aaro Tiiroja</v>
      </c>
      <c r="E60" s="127" t="str">
        <f>VLOOKUP(B60,Startlist!B:F,5,FALSE)</f>
        <v>EST</v>
      </c>
      <c r="F60" s="126" t="str">
        <f>VLOOKUP(B60,Startlist!B:H,7,FALSE)</f>
        <v>GAZ 53</v>
      </c>
      <c r="G60" s="126" t="str">
        <f>VLOOKUP(B60,Startlist!B:H,6,FALSE)</f>
        <v>GAZ RALLIKLUBI</v>
      </c>
      <c r="H60" s="128" t="str">
        <f>IF(VLOOKUP(B60,Results!B:L,11,FALSE)="","Retired",VLOOKUP(B60,Results!B:L,11,FALSE))</f>
        <v> 1:12.26,1</v>
      </c>
      <c r="I60" s="247"/>
    </row>
    <row r="61" spans="1:9" ht="15" customHeight="1">
      <c r="A61" s="124">
        <f t="shared" si="0"/>
        <v>54</v>
      </c>
      <c r="B61" s="196">
        <v>74</v>
      </c>
      <c r="C61" s="125" t="str">
        <f>VLOOKUP(B61,Startlist!B:F,2,FALSE)</f>
        <v>MV8</v>
      </c>
      <c r="D61" s="126" t="str">
        <f>CONCATENATE(VLOOKUP(B61,Startlist!B:H,3,FALSE)," / ",VLOOKUP(B61,Startlist!B:H,4,FALSE))</f>
        <v>Raik-Karl Aarma / Alo Vahtmäe</v>
      </c>
      <c r="E61" s="127" t="str">
        <f>VLOOKUP(B61,Startlist!B:F,5,FALSE)</f>
        <v>EST</v>
      </c>
      <c r="F61" s="126" t="str">
        <f>VLOOKUP(B61,Startlist!B:H,7,FALSE)</f>
        <v>GAZ 51</v>
      </c>
      <c r="G61" s="126" t="str">
        <f>VLOOKUP(B61,Startlist!B:H,6,FALSE)</f>
        <v>JUURU TEHNIKAKLUBI</v>
      </c>
      <c r="H61" s="128" t="str">
        <f>IF(VLOOKUP(B61,Results!B:L,11,FALSE)="","Retired",VLOOKUP(B61,Results!B:L,11,FALSE))</f>
        <v> 1:20.17,3</v>
      </c>
      <c r="I61" s="247"/>
    </row>
    <row r="62" spans="1:9" ht="15" customHeight="1">
      <c r="A62" s="124">
        <f t="shared" si="0"/>
        <v>55</v>
      </c>
      <c r="B62" s="196">
        <v>18</v>
      </c>
      <c r="C62" s="125" t="str">
        <f>VLOOKUP(B62,Startlist!B:F,2,FALSE)</f>
        <v>MV3</v>
      </c>
      <c r="D62" s="126" t="str">
        <f>CONCATENATE(VLOOKUP(B62,Startlist!B:H,3,FALSE)," / ",VLOOKUP(B62,Startlist!B:H,4,FALSE))</f>
        <v>Kaspar Kasari / Jakko Viilo</v>
      </c>
      <c r="E62" s="127" t="str">
        <f>VLOOKUP(B62,Startlist!B:F,5,FALSE)</f>
        <v>EST</v>
      </c>
      <c r="F62" s="126" t="str">
        <f>VLOOKUP(B62,Startlist!B:H,7,FALSE)</f>
        <v>Ford Fiesta R2</v>
      </c>
      <c r="G62" s="126" t="str">
        <f>VLOOKUP(B62,Startlist!B:H,6,FALSE)</f>
        <v>OT RACING</v>
      </c>
      <c r="H62" s="128" t="str">
        <f>IF(VLOOKUP(B62,Results!B:L,11,FALSE)="","Retired",VLOOKUP(B62,Results!B:L,11,FALSE))</f>
        <v> 1:26.06,3</v>
      </c>
      <c r="I62" s="247"/>
    </row>
    <row r="63" spans="1:9" ht="15" customHeight="1">
      <c r="A63" s="124"/>
      <c r="B63" s="196">
        <v>7</v>
      </c>
      <c r="C63" s="125" t="str">
        <f>VLOOKUP(B63,Startlist!B:F,2,FALSE)</f>
        <v>MV4</v>
      </c>
      <c r="D63" s="126" t="str">
        <f>CONCATENATE(VLOOKUP(B63,Startlist!B:H,3,FALSE)," / ",VLOOKUP(B63,Startlist!B:H,4,FALSE))</f>
        <v>Ranno Bundsen / Robert Loshtshenikov</v>
      </c>
      <c r="E63" s="127" t="str">
        <f>VLOOKUP(B63,Startlist!B:F,5,FALSE)</f>
        <v>EST</v>
      </c>
      <c r="F63" s="126" t="str">
        <f>VLOOKUP(B63,Startlist!B:H,7,FALSE)</f>
        <v>Mitsubishi Lancer Evo 7</v>
      </c>
      <c r="G63" s="126" t="str">
        <f>VLOOKUP(B63,Startlist!B:H,6,FALSE)</f>
        <v>A1M MOTORSPORT</v>
      </c>
      <c r="H63" s="262" t="str">
        <f>IF(VLOOKUP(B63,Results!B:L,11,FALSE)="","Retired",VLOOKUP(B63,Results!B:L,11,FALSE))</f>
        <v>Retired</v>
      </c>
      <c r="I63" s="247"/>
    </row>
    <row r="64" spans="1:9" ht="15" customHeight="1">
      <c r="A64" s="124"/>
      <c r="B64" s="196">
        <v>11</v>
      </c>
      <c r="C64" s="125" t="str">
        <f>VLOOKUP(B64,Startlist!B:F,2,FALSE)</f>
        <v>MV4</v>
      </c>
      <c r="D64" s="126" t="str">
        <f>CONCATENATE(VLOOKUP(B64,Startlist!B:H,3,FALSE)," / ",VLOOKUP(B64,Startlist!B:H,4,FALSE))</f>
        <v>Edijs Bergmanis / Edgars Grins</v>
      </c>
      <c r="E64" s="127" t="str">
        <f>VLOOKUP(B64,Startlist!B:F,5,FALSE)</f>
        <v>LAT</v>
      </c>
      <c r="F64" s="126" t="str">
        <f>VLOOKUP(B64,Startlist!B:H,7,FALSE)</f>
        <v>Mitsubishi Lancer Evo 9</v>
      </c>
      <c r="G64" s="126" t="str">
        <f>VLOOKUP(B64,Startlist!B:H,6,FALSE)</f>
        <v>RALLYWORKSHOP</v>
      </c>
      <c r="H64" s="262" t="str">
        <f>IF(VLOOKUP(B64,Results!B:L,11,FALSE)="","Retired",VLOOKUP(B64,Results!B:L,11,FALSE))</f>
        <v>Retired</v>
      </c>
      <c r="I64" s="247"/>
    </row>
    <row r="65" spans="1:9" ht="15" customHeight="1">
      <c r="A65" s="124"/>
      <c r="B65" s="196">
        <v>14</v>
      </c>
      <c r="C65" s="125" t="str">
        <f>VLOOKUP(B65,Startlist!B:F,2,FALSE)</f>
        <v>MV1</v>
      </c>
      <c r="D65" s="126" t="str">
        <f>CONCATENATE(VLOOKUP(B65,Startlist!B:H,3,FALSE)," / ",VLOOKUP(B65,Startlist!B:H,4,FALSE))</f>
        <v>Margus Murakas / Rainis Nagel</v>
      </c>
      <c r="E65" s="127" t="str">
        <f>VLOOKUP(B65,Startlist!B:F,5,FALSE)</f>
        <v>EST</v>
      </c>
      <c r="F65" s="126" t="str">
        <f>VLOOKUP(B65,Startlist!B:H,7,FALSE)</f>
        <v>Audi S1</v>
      </c>
      <c r="G65" s="126" t="str">
        <f>VLOOKUP(B65,Startlist!B:H,6,FALSE)</f>
        <v>MURAKAS RACING TEAM</v>
      </c>
      <c r="H65" s="262" t="str">
        <f>IF(VLOOKUP(B65,Results!B:L,11,FALSE)="","Retired",VLOOKUP(B65,Results!B:L,11,FALSE))</f>
        <v>Retired</v>
      </c>
      <c r="I65" s="247"/>
    </row>
    <row r="66" spans="1:9" ht="15" customHeight="1">
      <c r="A66" s="124"/>
      <c r="B66" s="196">
        <v>15</v>
      </c>
      <c r="C66" s="125" t="str">
        <f>VLOOKUP(B66,Startlist!B:F,2,FALSE)</f>
        <v>MV3</v>
      </c>
      <c r="D66" s="126" t="str">
        <f>CONCATENATE(VLOOKUP(B66,Startlist!B:H,3,FALSE)," / ",VLOOKUP(B66,Startlist!B:H,4,FALSE))</f>
        <v>Arnis Alksnis / Kaspars Zugickis</v>
      </c>
      <c r="E66" s="127" t="str">
        <f>VLOOKUP(B66,Startlist!B:F,5,FALSE)</f>
        <v>LAT</v>
      </c>
      <c r="F66" s="126" t="str">
        <f>VLOOKUP(B66,Startlist!B:H,7,FALSE)</f>
        <v>Peugeot 208</v>
      </c>
      <c r="G66" s="126" t="str">
        <f>VLOOKUP(B66,Startlist!B:H,6,FALSE)</f>
        <v>RALLYWORKSHOP</v>
      </c>
      <c r="H66" s="262" t="str">
        <f>IF(VLOOKUP(B66,Results!B:L,11,FALSE)="","Retired",VLOOKUP(B66,Results!B:L,11,FALSE))</f>
        <v>Retired</v>
      </c>
      <c r="I66" s="247"/>
    </row>
    <row r="67" spans="1:9" ht="15" customHeight="1">
      <c r="A67" s="124"/>
      <c r="B67" s="196">
        <v>17</v>
      </c>
      <c r="C67" s="125" t="str">
        <f>VLOOKUP(B67,Startlist!B:F,2,FALSE)</f>
        <v>MV3</v>
      </c>
      <c r="D67" s="126" t="str">
        <f>CONCATENATE(VLOOKUP(B67,Startlist!B:H,3,FALSE)," / ",VLOOKUP(B67,Startlist!B:H,4,FALSE))</f>
        <v>Justas Simaska / Titas Simaska</v>
      </c>
      <c r="E67" s="127" t="str">
        <f>VLOOKUP(B67,Startlist!B:F,5,FALSE)</f>
        <v>LTU</v>
      </c>
      <c r="F67" s="126" t="str">
        <f>VLOOKUP(B67,Startlist!B:H,7,FALSE)</f>
        <v>Ford Fiesta R2T19</v>
      </c>
      <c r="G67" s="126" t="str">
        <f>VLOOKUP(B67,Startlist!B:H,6,FALSE)</f>
        <v>VIADA-MULTI FX</v>
      </c>
      <c r="H67" s="262" t="str">
        <f>IF(VLOOKUP(B67,Results!B:L,11,FALSE)="","Retired",VLOOKUP(B67,Results!B:L,11,FALSE))</f>
        <v>Retired</v>
      </c>
      <c r="I67" s="247"/>
    </row>
    <row r="68" spans="1:9" ht="15" customHeight="1">
      <c r="A68" s="124"/>
      <c r="B68" s="196">
        <v>24</v>
      </c>
      <c r="C68" s="125" t="str">
        <f>VLOOKUP(B68,Startlist!B:F,2,FALSE)</f>
        <v>MV4</v>
      </c>
      <c r="D68" s="126" t="str">
        <f>CONCATENATE(VLOOKUP(B68,Startlist!B:H,3,FALSE)," / ",VLOOKUP(B68,Startlist!B:H,4,FALSE))</f>
        <v>Aiko Aigro / Kermo Kärtmann</v>
      </c>
      <c r="E68" s="127" t="str">
        <f>VLOOKUP(B68,Startlist!B:F,5,FALSE)</f>
        <v>EST</v>
      </c>
      <c r="F68" s="126" t="str">
        <f>VLOOKUP(B68,Startlist!B:H,7,FALSE)</f>
        <v>Mitsubishi Lancer Evo 8</v>
      </c>
      <c r="G68" s="126" t="str">
        <f>VLOOKUP(B68,Startlist!B:H,6,FALSE)</f>
        <v>A1M MOTORSPORT</v>
      </c>
      <c r="H68" s="262" t="str">
        <f>IF(VLOOKUP(B68,Results!B:L,11,FALSE)="","Retired",VLOOKUP(B68,Results!B:L,11,FALSE))</f>
        <v>Retired</v>
      </c>
      <c r="I68" s="247"/>
    </row>
    <row r="69" spans="1:9" ht="15" customHeight="1">
      <c r="A69" s="124"/>
      <c r="B69" s="196">
        <v>27</v>
      </c>
      <c r="C69" s="125" t="str">
        <f>VLOOKUP(B69,Startlist!B:F,2,FALSE)</f>
        <v>MV7</v>
      </c>
      <c r="D69" s="126" t="str">
        <f>CONCATENATE(VLOOKUP(B69,Startlist!B:H,3,FALSE)," / ",VLOOKUP(B69,Startlist!B:H,4,FALSE))</f>
        <v>Raiko Aru / Veiko Kullamäe</v>
      </c>
      <c r="E69" s="127" t="str">
        <f>VLOOKUP(B69,Startlist!B:F,5,FALSE)</f>
        <v>EST</v>
      </c>
      <c r="F69" s="126" t="str">
        <f>VLOOKUP(B69,Startlist!B:H,7,FALSE)</f>
        <v>BMW 1M</v>
      </c>
      <c r="G69" s="126" t="str">
        <f>VLOOKUP(B69,Startlist!B:H,6,FALSE)</f>
        <v>MRF MOTORSPORT</v>
      </c>
      <c r="H69" s="262" t="str">
        <f>IF(VLOOKUP(B69,Results!B:L,11,FALSE)="","Retired",VLOOKUP(B69,Results!B:L,11,FALSE))</f>
        <v>Retired</v>
      </c>
      <c r="I69" s="247"/>
    </row>
    <row r="70" spans="1:9" ht="15" customHeight="1">
      <c r="A70" s="124"/>
      <c r="B70" s="196">
        <v>32</v>
      </c>
      <c r="C70" s="125" t="str">
        <f>VLOOKUP(B70,Startlist!B:F,2,FALSE)</f>
        <v>MV4</v>
      </c>
      <c r="D70" s="126" t="str">
        <f>CONCATENATE(VLOOKUP(B70,Startlist!B:H,3,FALSE)," / ",VLOOKUP(B70,Startlist!B:H,4,FALSE))</f>
        <v>Mirko Usin / Janek Tamm</v>
      </c>
      <c r="E70" s="127" t="str">
        <f>VLOOKUP(B70,Startlist!B:F,5,FALSE)</f>
        <v>EST</v>
      </c>
      <c r="F70" s="126" t="str">
        <f>VLOOKUP(B70,Startlist!B:H,7,FALSE)</f>
        <v>Mitsubishi Lancer Evo 10</v>
      </c>
      <c r="G70" s="126" t="str">
        <f>VLOOKUP(B70,Startlist!B:H,6,FALSE)</f>
        <v>ALM MOTORSPORT</v>
      </c>
      <c r="H70" s="262" t="str">
        <f>IF(VLOOKUP(B70,Results!B:L,11,FALSE)="","Retired",VLOOKUP(B70,Results!B:L,11,FALSE))</f>
        <v>Retired</v>
      </c>
      <c r="I70" s="247"/>
    </row>
    <row r="71" spans="1:9" ht="15" customHeight="1">
      <c r="A71" s="124"/>
      <c r="B71" s="196">
        <v>37</v>
      </c>
      <c r="C71" s="125" t="str">
        <f>VLOOKUP(B71,Startlist!B:F,2,FALSE)</f>
        <v>MV7</v>
      </c>
      <c r="D71" s="126" t="str">
        <f>CONCATENATE(VLOOKUP(B71,Startlist!B:H,3,FALSE)," / ",VLOOKUP(B71,Startlist!B:H,4,FALSE))</f>
        <v>Ott Mesikäpp / Raiko Lille</v>
      </c>
      <c r="E71" s="127" t="str">
        <f>VLOOKUP(B71,Startlist!B:F,5,FALSE)</f>
        <v>EST</v>
      </c>
      <c r="F71" s="126" t="str">
        <f>VLOOKUP(B71,Startlist!B:H,7,FALSE)</f>
        <v>BMW M3</v>
      </c>
      <c r="G71" s="126" t="str">
        <f>VLOOKUP(B71,Startlist!B:H,6,FALSE)</f>
        <v>BTR RACING</v>
      </c>
      <c r="H71" s="262" t="str">
        <f>IF(VLOOKUP(B71,Results!B:L,11,FALSE)="","Retired",VLOOKUP(B71,Results!B:L,11,FALSE))</f>
        <v>Retired</v>
      </c>
      <c r="I71" s="247"/>
    </row>
    <row r="72" spans="1:9" ht="15" customHeight="1">
      <c r="A72" s="124"/>
      <c r="B72" s="196">
        <v>38</v>
      </c>
      <c r="C72" s="125" t="str">
        <f>VLOOKUP(B72,Startlist!B:F,2,FALSE)</f>
        <v>MV7</v>
      </c>
      <c r="D72" s="126" t="str">
        <f>CONCATENATE(VLOOKUP(B72,Startlist!B:H,3,FALSE)," / ",VLOOKUP(B72,Startlist!B:H,4,FALSE))</f>
        <v>Lembit Soe / Kalle Ahu</v>
      </c>
      <c r="E72" s="127" t="str">
        <f>VLOOKUP(B72,Startlist!B:F,5,FALSE)</f>
        <v>EST</v>
      </c>
      <c r="F72" s="126" t="str">
        <f>VLOOKUP(B72,Startlist!B:H,7,FALSE)</f>
        <v>Toyota Starlet</v>
      </c>
      <c r="G72" s="126" t="str">
        <f>VLOOKUP(B72,Startlist!B:H,6,FALSE)</f>
        <v>SAR-TECH MOTORSPORT</v>
      </c>
      <c r="H72" s="262" t="str">
        <f>IF(VLOOKUP(B72,Results!B:L,11,FALSE)="","Retired",VLOOKUP(B72,Results!B:L,11,FALSE))</f>
        <v>Retired</v>
      </c>
      <c r="I72" s="247"/>
    </row>
    <row r="73" spans="1:9" ht="15" customHeight="1">
      <c r="A73" s="124"/>
      <c r="B73" s="196">
        <v>39</v>
      </c>
      <c r="C73" s="125" t="str">
        <f>VLOOKUP(B73,Startlist!B:F,2,FALSE)</f>
        <v>MV5</v>
      </c>
      <c r="D73" s="126" t="str">
        <f>CONCATENATE(VLOOKUP(B73,Startlist!B:H,3,FALSE)," / ",VLOOKUP(B73,Startlist!B:H,4,FALSE))</f>
        <v>Kristo Laadre / Andres Lichtfeldt</v>
      </c>
      <c r="E73" s="127" t="str">
        <f>VLOOKUP(B73,Startlist!B:F,5,FALSE)</f>
        <v>EST</v>
      </c>
      <c r="F73" s="126" t="str">
        <f>VLOOKUP(B73,Startlist!B:H,7,FALSE)</f>
        <v>Toyota Starlet 4Age</v>
      </c>
      <c r="G73" s="126" t="str">
        <f>VLOOKUP(B73,Startlist!B:H,6,FALSE)</f>
        <v>THULE MOTORSPORT</v>
      </c>
      <c r="H73" s="262" t="str">
        <f>IF(VLOOKUP(B73,Results!B:L,11,FALSE)="","Retired",VLOOKUP(B73,Results!B:L,11,FALSE))</f>
        <v>Retired</v>
      </c>
      <c r="I73" s="247"/>
    </row>
    <row r="74" spans="1:9" ht="15" customHeight="1">
      <c r="A74" s="124"/>
      <c r="B74" s="196">
        <v>40</v>
      </c>
      <c r="C74" s="125" t="str">
        <f>VLOOKUP(B74,Startlist!B:F,2,FALSE)</f>
        <v>MV5</v>
      </c>
      <c r="D74" s="126" t="str">
        <f>CONCATENATE(VLOOKUP(B74,Startlist!B:H,3,FALSE)," / ",VLOOKUP(B74,Startlist!B:H,4,FALSE))</f>
        <v>Tomi Rönnemaa / Tero Rönnemaa</v>
      </c>
      <c r="E74" s="127" t="str">
        <f>VLOOKUP(B74,Startlist!B:F,5,FALSE)</f>
        <v>FIN</v>
      </c>
      <c r="F74" s="126" t="str">
        <f>VLOOKUP(B74,Startlist!B:H,7,FALSE)</f>
        <v>Toyota Corolla 1600 GT</v>
      </c>
      <c r="G74" s="126" t="str">
        <f>VLOOKUP(B74,Startlist!B:H,6,FALSE)</f>
        <v>TOMI RÖNNEMAA</v>
      </c>
      <c r="H74" s="262" t="str">
        <f>IF(VLOOKUP(B74,Results!B:L,11,FALSE)="","Retired",VLOOKUP(B74,Results!B:L,11,FALSE))</f>
        <v>Retired</v>
      </c>
      <c r="I74" s="247"/>
    </row>
    <row r="75" spans="1:9" ht="15" customHeight="1">
      <c r="A75" s="124"/>
      <c r="B75" s="196">
        <v>41</v>
      </c>
      <c r="C75" s="125" t="str">
        <f>VLOOKUP(B75,Startlist!B:F,2,FALSE)</f>
        <v>MV5</v>
      </c>
      <c r="D75" s="126" t="str">
        <f>CONCATENATE(VLOOKUP(B75,Startlist!B:H,3,FALSE)," / ",VLOOKUP(B75,Startlist!B:H,4,FALSE))</f>
        <v>Teemu Kiiski / Patric Öhman</v>
      </c>
      <c r="E75" s="127" t="str">
        <f>VLOOKUP(B75,Startlist!B:F,5,FALSE)</f>
        <v>FIN</v>
      </c>
      <c r="F75" s="126" t="str">
        <f>VLOOKUP(B75,Startlist!B:H,7,FALSE)</f>
        <v>Ford Fiesta</v>
      </c>
      <c r="G75" s="126" t="str">
        <f>VLOOKUP(B75,Startlist!B:H,6,FALSE)</f>
        <v>TEEMU KIISKI</v>
      </c>
      <c r="H75" s="262" t="str">
        <f>IF(VLOOKUP(B75,Results!B:L,11,FALSE)="","Retired",VLOOKUP(B75,Results!B:L,11,FALSE))</f>
        <v>Retired</v>
      </c>
      <c r="I75" s="247"/>
    </row>
    <row r="76" spans="1:9" ht="15" customHeight="1">
      <c r="A76" s="124"/>
      <c r="B76" s="196">
        <v>44</v>
      </c>
      <c r="C76" s="125" t="str">
        <f>VLOOKUP(B76,Startlist!B:F,2,FALSE)</f>
        <v>MV5</v>
      </c>
      <c r="D76" s="126" t="str">
        <f>CONCATENATE(VLOOKUP(B76,Startlist!B:H,3,FALSE)," / ",VLOOKUP(B76,Startlist!B:H,4,FALSE))</f>
        <v>Patrick Juhe / Rainis Raidma</v>
      </c>
      <c r="E76" s="127" t="str">
        <f>VLOOKUP(B76,Startlist!B:F,5,FALSE)</f>
        <v>EST</v>
      </c>
      <c r="F76" s="126" t="str">
        <f>VLOOKUP(B76,Startlist!B:H,7,FALSE)</f>
        <v>Honda Civic</v>
      </c>
      <c r="G76" s="126" t="str">
        <f>VLOOKUP(B76,Startlist!B:H,6,FALSE)</f>
        <v>BTR RACING</v>
      </c>
      <c r="H76" s="262" t="str">
        <f>IF(VLOOKUP(B76,Results!B:L,11,FALSE)="","Retired",VLOOKUP(B76,Results!B:L,11,FALSE))</f>
        <v>Retired</v>
      </c>
      <c r="I76" s="247"/>
    </row>
    <row r="77" spans="1:9" ht="15" customHeight="1">
      <c r="A77" s="124"/>
      <c r="B77" s="196">
        <v>47</v>
      </c>
      <c r="C77" s="125" t="str">
        <f>VLOOKUP(B77,Startlist!B:F,2,FALSE)</f>
        <v>MV6</v>
      </c>
      <c r="D77" s="126" t="str">
        <f>CONCATENATE(VLOOKUP(B77,Startlist!B:H,3,FALSE)," / ",VLOOKUP(B77,Startlist!B:H,4,FALSE))</f>
        <v>Peep Trave / Indrek Jōeäär</v>
      </c>
      <c r="E77" s="127" t="str">
        <f>VLOOKUP(B77,Startlist!B:F,5,FALSE)</f>
        <v>EST</v>
      </c>
      <c r="F77" s="126" t="str">
        <f>VLOOKUP(B77,Startlist!B:H,7,FALSE)</f>
        <v>Honda Civic Type-R</v>
      </c>
      <c r="G77" s="126" t="str">
        <f>VLOOKUP(B77,Startlist!B:H,6,FALSE)</f>
        <v>PIHTLA RT</v>
      </c>
      <c r="H77" s="262" t="str">
        <f>IF(VLOOKUP(B77,Results!B:L,11,FALSE)="","Retired",VLOOKUP(B77,Results!B:L,11,FALSE))</f>
        <v>Retired</v>
      </c>
      <c r="I77" s="247"/>
    </row>
    <row r="78" spans="1:9" ht="15" customHeight="1">
      <c r="A78" s="124"/>
      <c r="B78" s="196">
        <v>48</v>
      </c>
      <c r="C78" s="125" t="str">
        <f>VLOOKUP(B78,Startlist!B:F,2,FALSE)</f>
        <v>MV6</v>
      </c>
      <c r="D78" s="126" t="str">
        <f>CONCATENATE(VLOOKUP(B78,Startlist!B:H,3,FALSE)," / ",VLOOKUP(B78,Startlist!B:H,4,FALSE))</f>
        <v>Erkko East / Margus Brant</v>
      </c>
      <c r="E78" s="127" t="str">
        <f>VLOOKUP(B78,Startlist!B:F,5,FALSE)</f>
        <v>EST</v>
      </c>
      <c r="F78" s="126" t="str">
        <f>VLOOKUP(B78,Startlist!B:H,7,FALSE)</f>
        <v>Honda Civic Type-R</v>
      </c>
      <c r="G78" s="126" t="str">
        <f>VLOOKUP(B78,Startlist!B:H,6,FALSE)</f>
        <v>OT RACING</v>
      </c>
      <c r="H78" s="262" t="str">
        <f>IF(VLOOKUP(B78,Results!B:L,11,FALSE)="","Retired",VLOOKUP(B78,Results!B:L,11,FALSE))</f>
        <v>Retired</v>
      </c>
      <c r="I78" s="247"/>
    </row>
    <row r="79" spans="1:9" ht="15" customHeight="1">
      <c r="A79" s="124"/>
      <c r="B79" s="196">
        <v>49</v>
      </c>
      <c r="C79" s="125" t="str">
        <f>VLOOKUP(B79,Startlist!B:F,2,FALSE)</f>
        <v>MV7</v>
      </c>
      <c r="D79" s="126" t="str">
        <f>CONCATENATE(VLOOKUP(B79,Startlist!B:H,3,FALSE)," / ",VLOOKUP(B79,Startlist!B:H,4,FALSE))</f>
        <v>Kristjan Ojaste / Tōnu Tikerpalu</v>
      </c>
      <c r="E79" s="127" t="str">
        <f>VLOOKUP(B79,Startlist!B:F,5,FALSE)</f>
        <v>EST</v>
      </c>
      <c r="F79" s="126" t="str">
        <f>VLOOKUP(B79,Startlist!B:H,7,FALSE)</f>
        <v>BMW 328</v>
      </c>
      <c r="G79" s="126" t="str">
        <f>VLOOKUP(B79,Startlist!B:H,6,FALSE)</f>
        <v>KAUR MOTORSPORT</v>
      </c>
      <c r="H79" s="262" t="str">
        <f>IF(VLOOKUP(B79,Results!B:L,11,FALSE)="","Retired",VLOOKUP(B79,Results!B:L,11,FALSE))</f>
        <v>Retired</v>
      </c>
      <c r="I79" s="247"/>
    </row>
    <row r="80" spans="1:9" ht="15" customHeight="1">
      <c r="A80" s="124"/>
      <c r="B80" s="196">
        <v>50</v>
      </c>
      <c r="C80" s="125" t="str">
        <f>VLOOKUP(B80,Startlist!B:F,2,FALSE)</f>
        <v>MV7</v>
      </c>
      <c r="D80" s="126" t="str">
        <f>CONCATENATE(VLOOKUP(B80,Startlist!B:H,3,FALSE)," / ",VLOOKUP(B80,Startlist!B:H,4,FALSE))</f>
        <v>Kristen Volkov / Erki Eksin</v>
      </c>
      <c r="E80" s="127" t="str">
        <f>VLOOKUP(B80,Startlist!B:F,5,FALSE)</f>
        <v>EST</v>
      </c>
      <c r="F80" s="126" t="str">
        <f>VLOOKUP(B80,Startlist!B:H,7,FALSE)</f>
        <v>BMW 316I</v>
      </c>
      <c r="G80" s="126" t="str">
        <f>VLOOKUP(B80,Startlist!B:H,6,FALSE)</f>
        <v>G.M.RACING</v>
      </c>
      <c r="H80" s="262" t="str">
        <f>IF(VLOOKUP(B80,Results!B:L,11,FALSE)="","Retired",VLOOKUP(B80,Results!B:L,11,FALSE))</f>
        <v>Retired</v>
      </c>
      <c r="I80" s="247"/>
    </row>
    <row r="81" spans="1:9" ht="15" customHeight="1">
      <c r="A81" s="124"/>
      <c r="B81" s="196">
        <v>53</v>
      </c>
      <c r="C81" s="125" t="str">
        <f>VLOOKUP(B81,Startlist!B:F,2,FALSE)</f>
        <v>MV7</v>
      </c>
      <c r="D81" s="126" t="str">
        <f>CONCATENATE(VLOOKUP(B81,Startlist!B:H,3,FALSE)," / ",VLOOKUP(B81,Startlist!B:H,4,FALSE))</f>
        <v>Tero Pellinen / Jarmo Mursula</v>
      </c>
      <c r="E81" s="127" t="str">
        <f>VLOOKUP(B81,Startlist!B:F,5,FALSE)</f>
        <v>FIN</v>
      </c>
      <c r="F81" s="126" t="str">
        <f>VLOOKUP(B81,Startlist!B:H,7,FALSE)</f>
        <v>BMW M3</v>
      </c>
      <c r="G81" s="126" t="str">
        <f>VLOOKUP(B81,Startlist!B:H,6,FALSE)</f>
        <v>TRUTEC OY</v>
      </c>
      <c r="H81" s="262" t="str">
        <f>IF(VLOOKUP(B81,Results!B:L,11,FALSE)="","Retired",VLOOKUP(B81,Results!B:L,11,FALSE))</f>
        <v>Retired</v>
      </c>
      <c r="I81" s="247"/>
    </row>
    <row r="82" spans="1:9" ht="15" customHeight="1">
      <c r="A82" s="124"/>
      <c r="B82" s="196">
        <v>56</v>
      </c>
      <c r="C82" s="125" t="str">
        <f>VLOOKUP(B82,Startlist!B:F,2,FALSE)</f>
        <v>MV6</v>
      </c>
      <c r="D82" s="126" t="str">
        <f>CONCATENATE(VLOOKUP(B82,Startlist!B:H,3,FALSE)," / ",VLOOKUP(B82,Startlist!B:H,4,FALSE))</f>
        <v>Aleksandrs Jakovlevs / Valerijs Maslovs</v>
      </c>
      <c r="E82" s="127" t="str">
        <f>VLOOKUP(B82,Startlist!B:F,5,FALSE)</f>
        <v>LAT</v>
      </c>
      <c r="F82" s="126" t="str">
        <f>VLOOKUP(B82,Startlist!B:H,7,FALSE)</f>
        <v>Honda Civic Type-R</v>
      </c>
      <c r="G82" s="126" t="str">
        <f>VLOOKUP(B82,Startlist!B:H,6,FALSE)</f>
        <v>ALEKSANDRS JAKOVLEVS</v>
      </c>
      <c r="H82" s="262" t="str">
        <f>IF(VLOOKUP(B82,Results!B:L,11,FALSE)="","Retired",VLOOKUP(B82,Results!B:L,11,FALSE))</f>
        <v>Retired</v>
      </c>
      <c r="I82" s="247"/>
    </row>
    <row r="83" spans="1:9" ht="15" customHeight="1">
      <c r="A83" s="124"/>
      <c r="B83" s="196">
        <v>59</v>
      </c>
      <c r="C83" s="125" t="str">
        <f>VLOOKUP(B83,Startlist!B:F,2,FALSE)</f>
        <v>MV5</v>
      </c>
      <c r="D83" s="126" t="str">
        <f>CONCATENATE(VLOOKUP(B83,Startlist!B:H,3,FALSE)," / ",VLOOKUP(B83,Startlist!B:H,4,FALSE))</f>
        <v>Janek Ojala / Kaido Kabral</v>
      </c>
      <c r="E83" s="127" t="str">
        <f>VLOOKUP(B83,Startlist!B:F,5,FALSE)</f>
        <v>EST</v>
      </c>
      <c r="F83" s="126" t="str">
        <f>VLOOKUP(B83,Startlist!B:H,7,FALSE)</f>
        <v>Nissan Sunny GTI</v>
      </c>
      <c r="G83" s="126" t="str">
        <f>VLOOKUP(B83,Startlist!B:H,6,FALSE)</f>
        <v>MURAKAS RACING TEAM</v>
      </c>
      <c r="H83" s="262" t="str">
        <f>IF(VLOOKUP(B83,Results!B:L,11,FALSE)="","Retired",VLOOKUP(B83,Results!B:L,11,FALSE))</f>
        <v>Retired</v>
      </c>
      <c r="I83" s="247"/>
    </row>
    <row r="84" spans="1:9" ht="15" customHeight="1">
      <c r="A84" s="124"/>
      <c r="B84" s="196">
        <v>61</v>
      </c>
      <c r="C84" s="125" t="str">
        <f>VLOOKUP(B84,Startlist!B:F,2,FALSE)</f>
        <v>MV5</v>
      </c>
      <c r="D84" s="126" t="str">
        <f>CONCATENATE(VLOOKUP(B84,Startlist!B:H,3,FALSE)," / ",VLOOKUP(B84,Startlist!B:H,4,FALSE))</f>
        <v>Erko Sibul / Kevin Keerov</v>
      </c>
      <c r="E84" s="127" t="str">
        <f>VLOOKUP(B84,Startlist!B:F,5,FALSE)</f>
        <v>EST</v>
      </c>
      <c r="F84" s="126" t="str">
        <f>VLOOKUP(B84,Startlist!B:H,7,FALSE)</f>
        <v>LADA VFTS</v>
      </c>
      <c r="G84" s="126" t="str">
        <f>VLOOKUP(B84,Startlist!B:H,6,FALSE)</f>
        <v>A1M MOTORSPORT</v>
      </c>
      <c r="H84" s="262" t="str">
        <f>IF(VLOOKUP(B84,Results!B:L,11,FALSE)="","Retired",VLOOKUP(B84,Results!B:L,11,FALSE))</f>
        <v>Retired</v>
      </c>
      <c r="I84" s="247"/>
    </row>
    <row r="85" spans="1:9" ht="15" customHeight="1">
      <c r="A85" s="124"/>
      <c r="B85" s="196">
        <v>64</v>
      </c>
      <c r="C85" s="125" t="str">
        <f>VLOOKUP(B85,Startlist!B:F,2,FALSE)</f>
        <v>MV7</v>
      </c>
      <c r="D85" s="126" t="str">
        <f>CONCATENATE(VLOOKUP(B85,Startlist!B:H,3,FALSE)," / ",VLOOKUP(B85,Startlist!B:H,4,FALSE))</f>
        <v>Marek Tammoja / Markus Tammoja</v>
      </c>
      <c r="E85" s="127" t="str">
        <f>VLOOKUP(B85,Startlist!B:F,5,FALSE)</f>
        <v>EST</v>
      </c>
      <c r="F85" s="126" t="str">
        <f>VLOOKUP(B85,Startlist!B:H,7,FALSE)</f>
        <v>BMW 316</v>
      </c>
      <c r="G85" s="126" t="str">
        <f>VLOOKUP(B85,Startlist!B:H,6,FALSE)</f>
        <v>MRF MOTORSPORT</v>
      </c>
      <c r="H85" s="262" t="str">
        <f>IF(VLOOKUP(B85,Results!B:L,11,FALSE)="","Retired",VLOOKUP(B85,Results!B:L,11,FALSE))</f>
        <v>Retired</v>
      </c>
      <c r="I85" s="247"/>
    </row>
    <row r="86" spans="1:9" ht="15" customHeight="1">
      <c r="A86" s="124"/>
      <c r="B86" s="196">
        <v>70</v>
      </c>
      <c r="C86" s="125" t="str">
        <f>VLOOKUP(B86,Startlist!B:F,2,FALSE)</f>
        <v>MV5</v>
      </c>
      <c r="D86" s="126" t="str">
        <f>CONCATENATE(VLOOKUP(B86,Startlist!B:H,3,FALSE)," / ",VLOOKUP(B86,Startlist!B:H,4,FALSE))</f>
        <v>Stern Ilves / Jonar Ilves</v>
      </c>
      <c r="E86" s="127" t="str">
        <f>VLOOKUP(B86,Startlist!B:F,5,FALSE)</f>
        <v>EST</v>
      </c>
      <c r="F86" s="126" t="str">
        <f>VLOOKUP(B86,Startlist!B:H,7,FALSE)</f>
        <v>IZ 412</v>
      </c>
      <c r="G86" s="126" t="str">
        <f>VLOOKUP(B86,Startlist!B:H,6,FALSE)</f>
        <v>MILREM MOTORSPORT</v>
      </c>
      <c r="H86" s="262" t="str">
        <f>IF(VLOOKUP(B86,Results!B:L,11,FALSE)="","Retired",VLOOKUP(B86,Results!B:L,11,FALSE))</f>
        <v>Retired</v>
      </c>
      <c r="I86" s="247"/>
    </row>
    <row r="87" spans="1:9" ht="15" customHeight="1">
      <c r="A87" s="124"/>
      <c r="B87" s="196">
        <v>82</v>
      </c>
      <c r="C87" s="125" t="str">
        <f>VLOOKUP(B87,Startlist!B:F,2,FALSE)</f>
        <v>MV8</v>
      </c>
      <c r="D87" s="126" t="str">
        <f>CONCATENATE(VLOOKUP(B87,Startlist!B:H,3,FALSE)," / ",VLOOKUP(B87,Startlist!B:H,4,FALSE))</f>
        <v>Martin Kio / Jüri Lohk</v>
      </c>
      <c r="E87" s="127" t="str">
        <f>VLOOKUP(B87,Startlist!B:F,5,FALSE)</f>
        <v>EST</v>
      </c>
      <c r="F87" s="126" t="str">
        <f>VLOOKUP(B87,Startlist!B:H,7,FALSE)</f>
        <v>GAZ 51</v>
      </c>
      <c r="G87" s="126" t="str">
        <f>VLOOKUP(B87,Startlist!B:H,6,FALSE)</f>
        <v>SK VILLU</v>
      </c>
      <c r="H87" s="262" t="str">
        <f>IF(VLOOKUP(B87,Results!B:L,11,FALSE)="","Retired",VLOOKUP(B87,Results!B:L,11,FALSE))</f>
        <v>Retired</v>
      </c>
      <c r="I87" s="247"/>
    </row>
    <row r="88" spans="1:9" ht="15" customHeight="1">
      <c r="A88" s="124"/>
      <c r="B88" s="196">
        <v>83</v>
      </c>
      <c r="C88" s="125" t="str">
        <f>VLOOKUP(B88,Startlist!B:F,2,FALSE)</f>
        <v>MV8</v>
      </c>
      <c r="D88" s="126" t="str">
        <f>CONCATENATE(VLOOKUP(B88,Startlist!B:H,3,FALSE)," / ",VLOOKUP(B88,Startlist!B:H,4,FALSE))</f>
        <v>Taavi Pindis / Aivar Kender</v>
      </c>
      <c r="E88" s="127" t="str">
        <f>VLOOKUP(B88,Startlist!B:F,5,FALSE)</f>
        <v>EST</v>
      </c>
      <c r="F88" s="126" t="str">
        <f>VLOOKUP(B88,Startlist!B:H,7,FALSE)</f>
        <v>GAZ 52</v>
      </c>
      <c r="G88" s="126" t="str">
        <f>VLOOKUP(B88,Startlist!B:H,6,FALSE)</f>
        <v>A1M MOTORSPORT</v>
      </c>
      <c r="H88" s="262" t="str">
        <f>IF(VLOOKUP(B88,Results!B:L,11,FALSE)="","Retired",VLOOKUP(B88,Results!B:L,11,FALSE))</f>
        <v>Retired</v>
      </c>
      <c r="I88" s="247"/>
    </row>
    <row r="89" spans="1:9" ht="15" customHeight="1">
      <c r="A89" s="124"/>
      <c r="B89" s="196">
        <v>85</v>
      </c>
      <c r="C89" s="125" t="str">
        <f>VLOOKUP(B89,Startlist!B:F,2,FALSE)</f>
        <v>MV8</v>
      </c>
      <c r="D89" s="126" t="str">
        <f>CONCATENATE(VLOOKUP(B89,Startlist!B:H,3,FALSE)," / ",VLOOKUP(B89,Startlist!B:H,4,FALSE))</f>
        <v>Illimar Hirsnik / Allan Birjukov</v>
      </c>
      <c r="E89" s="127" t="str">
        <f>VLOOKUP(B89,Startlist!B:F,5,FALSE)</f>
        <v>EST</v>
      </c>
      <c r="F89" s="126" t="str">
        <f>VLOOKUP(B89,Startlist!B:H,7,FALSE)</f>
        <v>GAZ 51</v>
      </c>
      <c r="G89" s="126" t="str">
        <f>VLOOKUP(B89,Startlist!B:H,6,FALSE)</f>
        <v>A1M MOTORSPORT</v>
      </c>
      <c r="H89" s="262" t="str">
        <f>IF(VLOOKUP(B89,Results!B:L,11,FALSE)="","Retired",VLOOKUP(B89,Results!B:L,11,FALSE))</f>
        <v>Retired</v>
      </c>
      <c r="I89" s="247"/>
    </row>
    <row r="90" spans="1:9" ht="15" customHeight="1">
      <c r="A90" s="124"/>
      <c r="B90" s="196">
        <v>86</v>
      </c>
      <c r="C90" s="125" t="str">
        <f>VLOOKUP(B90,Startlist!B:F,2,FALSE)</f>
        <v>MV8</v>
      </c>
      <c r="D90" s="126" t="str">
        <f>CONCATENATE(VLOOKUP(B90,Startlist!B:H,3,FALSE)," / ",VLOOKUP(B90,Startlist!B:H,4,FALSE))</f>
        <v>Peeter Tammoja / Janno Tapo</v>
      </c>
      <c r="E90" s="127" t="str">
        <f>VLOOKUP(B90,Startlist!B:F,5,FALSE)</f>
        <v>EST</v>
      </c>
      <c r="F90" s="126" t="str">
        <f>VLOOKUP(B90,Startlist!B:H,7,FALSE)</f>
        <v>GAZ 53</v>
      </c>
      <c r="G90" s="126" t="str">
        <f>VLOOKUP(B90,Startlist!B:H,6,FALSE)</f>
        <v>JUURU TEHNIKAKLUBI</v>
      </c>
      <c r="H90" s="262" t="str">
        <f>IF(VLOOKUP(B90,Results!B:L,11,FALSE)="","Retired",VLOOKUP(B90,Results!B:L,11,FALSE))</f>
        <v>Retired</v>
      </c>
      <c r="I90" s="247"/>
    </row>
    <row r="91" spans="1:9" ht="15" customHeight="1">
      <c r="A91" s="124"/>
      <c r="B91" s="196">
        <v>87</v>
      </c>
      <c r="C91" s="125" t="str">
        <f>VLOOKUP(B91,Startlist!B:F,2,FALSE)</f>
        <v>MV8</v>
      </c>
      <c r="D91" s="126" t="str">
        <f>CONCATENATE(VLOOKUP(B91,Startlist!B:H,3,FALSE)," / ",VLOOKUP(B91,Startlist!B:H,4,FALSE))</f>
        <v>Neimo Nurmet / Indrek Sepp</v>
      </c>
      <c r="E91" s="127" t="str">
        <f>VLOOKUP(B91,Startlist!B:F,5,FALSE)</f>
        <v>EST</v>
      </c>
      <c r="F91" s="126" t="str">
        <f>VLOOKUP(B91,Startlist!B:H,7,FALSE)</f>
        <v>GAZ 51A</v>
      </c>
      <c r="G91" s="126" t="str">
        <f>VLOOKUP(B91,Startlist!B:H,6,FALSE)</f>
        <v>MÄRJAMAA RALLY TEAM</v>
      </c>
      <c r="H91" s="262" t="str">
        <f>IF(VLOOKUP(B91,Results!B:L,11,FALSE)="","Retired",VLOOKUP(B91,Results!B:L,11,FALSE))</f>
        <v>Retired</v>
      </c>
      <c r="I91" s="247"/>
    </row>
  </sheetData>
  <sheetProtection/>
  <autoFilter ref="A7:H7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2020-07-04T17:54:56Z</cp:lastPrinted>
  <dcterms:created xsi:type="dcterms:W3CDTF">2004-09-28T13:23:33Z</dcterms:created>
  <dcterms:modified xsi:type="dcterms:W3CDTF">2020-07-04T18:01:48Z</dcterms:modified>
  <cp:category/>
  <cp:version/>
  <cp:contentType/>
  <cp:contentStatus/>
</cp:coreProperties>
</file>